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60" windowWidth="8025" windowHeight="6030" activeTab="0"/>
  </bookViews>
  <sheets>
    <sheet name="Gallring" sheetId="1" r:id="rId1"/>
    <sheet name="Sammandrag" sheetId="2" r:id="rId2"/>
  </sheets>
  <definedNames>
    <definedName name="_xlnm.Print_Area" localSheetId="0">'Gallring'!$A$1:$AB$53</definedName>
  </definedNames>
  <calcPr fullCalcOnLoad="1"/>
</workbook>
</file>

<file path=xl/comments1.xml><?xml version="1.0" encoding="utf-8"?>
<comments xmlns="http://schemas.openxmlformats.org/spreadsheetml/2006/main">
  <authors>
    <author>Sven-Allan T?rnqvist</author>
    <author>Helgesboskolan</author>
  </authors>
  <commentList>
    <comment ref="AD9" authorId="0">
      <text>
        <r>
          <rPr>
            <sz val="8"/>
            <rFont val="Tahoma"/>
            <family val="2"/>
          </rPr>
          <t>Summa kvarvarande tallstammars diam i kubik</t>
        </r>
      </text>
    </comment>
    <comment ref="AE9" authorId="0">
      <text>
        <r>
          <rPr>
            <sz val="8"/>
            <rFont val="Tahoma"/>
            <family val="2"/>
          </rPr>
          <t>Summa kvarvarande tallstammars diam i kvadrat</t>
        </r>
      </text>
    </comment>
    <comment ref="AG9" authorId="0">
      <text>
        <r>
          <rPr>
            <sz val="8"/>
            <rFont val="Tahoma"/>
            <family val="2"/>
          </rPr>
          <t>Summa utgallrade tallstammars diam i kubik</t>
        </r>
      </text>
    </comment>
    <comment ref="AH9" authorId="0">
      <text>
        <r>
          <rPr>
            <sz val="8"/>
            <rFont val="Tahoma"/>
            <family val="2"/>
          </rPr>
          <t>Summa utgallrade tallstammars diam i kvadrat</t>
        </r>
      </text>
    </comment>
    <comment ref="AI9" authorId="0">
      <text>
        <r>
          <rPr>
            <sz val="8"/>
            <rFont val="Tahoma"/>
            <family val="2"/>
          </rPr>
          <t>Summa utgallrade tallstammars diam</t>
        </r>
      </text>
    </comment>
    <comment ref="AK9" authorId="0">
      <text>
        <r>
          <rPr>
            <sz val="8"/>
            <rFont val="Tahoma"/>
            <family val="2"/>
          </rPr>
          <t>Summa kvarvarande granstammars diam i kvadrat</t>
        </r>
      </text>
    </comment>
    <comment ref="AM9" authorId="0">
      <text>
        <r>
          <rPr>
            <sz val="8"/>
            <rFont val="Tahoma"/>
            <family val="2"/>
          </rPr>
          <t>Summa utgallrade granstammars diam i kubik</t>
        </r>
      </text>
    </comment>
    <comment ref="AN9" authorId="0">
      <text>
        <r>
          <rPr>
            <sz val="8"/>
            <rFont val="Tahoma"/>
            <family val="2"/>
          </rPr>
          <t>Summa utgallrade granstammars diam i kvadrat</t>
        </r>
      </text>
    </comment>
    <comment ref="AP9" authorId="0">
      <text>
        <r>
          <rPr>
            <sz val="8"/>
            <rFont val="Tahoma"/>
            <family val="2"/>
          </rPr>
          <t>Summa kvarvarande lövstammars diam i kubik</t>
        </r>
      </text>
    </comment>
    <comment ref="AQ9" authorId="0">
      <text>
        <r>
          <rPr>
            <sz val="8"/>
            <rFont val="Tahoma"/>
            <family val="2"/>
          </rPr>
          <t>Summa kvarvarande lövstammars diam i kvadrat</t>
        </r>
      </text>
    </comment>
    <comment ref="AS9" authorId="0">
      <text>
        <r>
          <rPr>
            <sz val="8"/>
            <rFont val="Tahoma"/>
            <family val="2"/>
          </rPr>
          <t>Summa utgallrade lövstammars diam i kubik</t>
        </r>
      </text>
    </comment>
    <comment ref="AU9" authorId="0">
      <text>
        <r>
          <rPr>
            <sz val="8"/>
            <rFont val="Tahoma"/>
            <family val="2"/>
          </rPr>
          <t>Suymma utgallrade lövstammars diam</t>
        </r>
      </text>
    </comment>
    <comment ref="AF9" authorId="0">
      <text>
        <r>
          <rPr>
            <sz val="8"/>
            <rFont val="Tahoma"/>
            <family val="2"/>
          </rPr>
          <t>Summa kvarvarande tallstammars diam</t>
        </r>
      </text>
    </comment>
    <comment ref="AJ9" authorId="1">
      <text>
        <r>
          <rPr>
            <sz val="8"/>
            <rFont val="Tahoma"/>
            <family val="2"/>
          </rPr>
          <t>Summa kvarvarande granstammars diam i kubik</t>
        </r>
        <r>
          <rPr>
            <sz val="8"/>
            <rFont val="Tahoma"/>
            <family val="0"/>
          </rPr>
          <t xml:space="preserve">
</t>
        </r>
      </text>
    </comment>
    <comment ref="AT9" authorId="0">
      <text>
        <r>
          <rPr>
            <sz val="8"/>
            <rFont val="Tahoma"/>
            <family val="2"/>
          </rPr>
          <t>Summa utgallrade lövstammars diam i kvadrat</t>
        </r>
      </text>
    </comment>
    <comment ref="AR9" authorId="0">
      <text>
        <r>
          <rPr>
            <sz val="8"/>
            <rFont val="Tahoma"/>
            <family val="2"/>
          </rPr>
          <t xml:space="preserve">Summa kvarvarande lövstammars diam
</t>
        </r>
      </text>
    </comment>
    <comment ref="AO9" authorId="0">
      <text>
        <r>
          <rPr>
            <sz val="8"/>
            <rFont val="Tahoma"/>
            <family val="2"/>
          </rPr>
          <t>Summa utgallrade granstammars diam</t>
        </r>
      </text>
    </comment>
    <comment ref="AL9" authorId="0">
      <text>
        <r>
          <rPr>
            <sz val="8"/>
            <rFont val="Tahoma"/>
            <family val="2"/>
          </rPr>
          <t>Summa kvarvarande granstammars diam</t>
        </r>
      </text>
    </comment>
    <comment ref="AD46" authorId="0">
      <text>
        <r>
          <rPr>
            <sz val="8"/>
            <rFont val="Tahoma"/>
            <family val="2"/>
          </rPr>
          <t>Summa kvarvarande tallstammars diam i kubik</t>
        </r>
      </text>
    </comment>
    <comment ref="AE46" authorId="0">
      <text>
        <r>
          <rPr>
            <sz val="8"/>
            <rFont val="Tahoma"/>
            <family val="2"/>
          </rPr>
          <t>Summa kvarvarande tallstammars diam i kvadrat</t>
        </r>
      </text>
    </comment>
    <comment ref="AF46" authorId="0">
      <text>
        <r>
          <rPr>
            <sz val="8"/>
            <rFont val="Tahoma"/>
            <family val="2"/>
          </rPr>
          <t>Summa kvarvarande tallstammars diam</t>
        </r>
      </text>
    </comment>
    <comment ref="AG46" authorId="0">
      <text>
        <r>
          <rPr>
            <sz val="8"/>
            <rFont val="Tahoma"/>
            <family val="2"/>
          </rPr>
          <t>Summa utgallrade tallstammars diam i kubik</t>
        </r>
      </text>
    </comment>
    <comment ref="AH46" authorId="0">
      <text>
        <r>
          <rPr>
            <sz val="8"/>
            <rFont val="Tahoma"/>
            <family val="2"/>
          </rPr>
          <t>Summa utgallrade tallstammars diam i kvadrat</t>
        </r>
      </text>
    </comment>
    <comment ref="AI46" authorId="0">
      <text>
        <r>
          <rPr>
            <sz val="8"/>
            <rFont val="Tahoma"/>
            <family val="2"/>
          </rPr>
          <t>Summa utgallrade tallstammars diam</t>
        </r>
      </text>
    </comment>
    <comment ref="AJ46" authorId="1">
      <text>
        <r>
          <rPr>
            <sz val="8"/>
            <rFont val="Tahoma"/>
            <family val="2"/>
          </rPr>
          <t>Summa kvarvarande granstammars diam i kubik</t>
        </r>
        <r>
          <rPr>
            <sz val="8"/>
            <rFont val="Tahoma"/>
            <family val="0"/>
          </rPr>
          <t xml:space="preserve">
</t>
        </r>
      </text>
    </comment>
    <comment ref="AK46" authorId="0">
      <text>
        <r>
          <rPr>
            <sz val="8"/>
            <rFont val="Tahoma"/>
            <family val="2"/>
          </rPr>
          <t>Summa kvarvarande granstammars diam i kvadrat</t>
        </r>
      </text>
    </comment>
    <comment ref="AL46" authorId="0">
      <text>
        <r>
          <rPr>
            <sz val="8"/>
            <rFont val="Tahoma"/>
            <family val="2"/>
          </rPr>
          <t>Summa kvarvarande granstammars diam</t>
        </r>
      </text>
    </comment>
    <comment ref="AM46" authorId="0">
      <text>
        <r>
          <rPr>
            <sz val="8"/>
            <rFont val="Tahoma"/>
            <family val="2"/>
          </rPr>
          <t>Summa utgallrade granstammars diam i kubik</t>
        </r>
      </text>
    </comment>
    <comment ref="AN46" authorId="0">
      <text>
        <r>
          <rPr>
            <sz val="8"/>
            <rFont val="Tahoma"/>
            <family val="2"/>
          </rPr>
          <t>Summa utgallrade granstammars diam i kvadrat</t>
        </r>
      </text>
    </comment>
    <comment ref="AO46" authorId="0">
      <text>
        <r>
          <rPr>
            <sz val="8"/>
            <rFont val="Tahoma"/>
            <family val="2"/>
          </rPr>
          <t>Summa utgallrade granstammars diam</t>
        </r>
      </text>
    </comment>
    <comment ref="AP46" authorId="0">
      <text>
        <r>
          <rPr>
            <sz val="8"/>
            <rFont val="Tahoma"/>
            <family val="2"/>
          </rPr>
          <t>Summa kvarvarande lövstammars diam i kubik</t>
        </r>
      </text>
    </comment>
    <comment ref="AQ46" authorId="0">
      <text>
        <r>
          <rPr>
            <sz val="8"/>
            <rFont val="Tahoma"/>
            <family val="2"/>
          </rPr>
          <t>Summa kvarvarande lövstammars diam i kvadrat</t>
        </r>
      </text>
    </comment>
    <comment ref="AR46" authorId="0">
      <text>
        <r>
          <rPr>
            <sz val="8"/>
            <rFont val="Tahoma"/>
            <family val="2"/>
          </rPr>
          <t xml:space="preserve">Summa kvarvarande lövstammars diam
</t>
        </r>
      </text>
    </comment>
    <comment ref="AS46" authorId="0">
      <text>
        <r>
          <rPr>
            <sz val="8"/>
            <rFont val="Tahoma"/>
            <family val="2"/>
          </rPr>
          <t>Summa utgallrade lövstammars diam i kubik</t>
        </r>
      </text>
    </comment>
    <comment ref="AT46" authorId="0">
      <text>
        <r>
          <rPr>
            <sz val="8"/>
            <rFont val="Tahoma"/>
            <family val="2"/>
          </rPr>
          <t>Summa utgallrade lövstammars diam i kvadrat</t>
        </r>
      </text>
    </comment>
    <comment ref="AU46" authorId="0">
      <text>
        <r>
          <rPr>
            <sz val="8"/>
            <rFont val="Tahoma"/>
            <family val="2"/>
          </rPr>
          <t>Suymma utgallrade lövstammars diam</t>
        </r>
      </text>
    </comment>
  </commentList>
</comments>
</file>

<file path=xl/sharedStrings.xml><?xml version="1.0" encoding="utf-8"?>
<sst xmlns="http://schemas.openxmlformats.org/spreadsheetml/2006/main" count="190" uniqueCount="75">
  <si>
    <t>Grundyta och volym på provytor</t>
  </si>
  <si>
    <t>Objekt:</t>
  </si>
  <si>
    <t>Klassmitten beräknas</t>
  </si>
  <si>
    <t>Hjälpruta</t>
  </si>
  <si>
    <t>T1/G1=</t>
  </si>
  <si>
    <t>22,2/24,1</t>
  </si>
  <si>
    <t>T4/G4=</t>
  </si>
  <si>
    <t>18,1/21,2</t>
  </si>
  <si>
    <t>T7/G7=</t>
  </si>
  <si>
    <t>13,0/18,3</t>
  </si>
  <si>
    <t>G10=</t>
  </si>
  <si>
    <t>Intervall diam</t>
  </si>
  <si>
    <t>Cernold -&gt;</t>
  </si>
  <si>
    <t>T2/G2=</t>
  </si>
  <si>
    <t>20,8/23,1</t>
  </si>
  <si>
    <t>T5/G5=</t>
  </si>
  <si>
    <t>16,7/20,2</t>
  </si>
  <si>
    <t>T8/G8=</t>
  </si>
  <si>
    <t>11,0/17,4</t>
  </si>
  <si>
    <t>G11=</t>
  </si>
  <si>
    <t xml:space="preserve"> -&gt;H25 -höjd</t>
  </si>
  <si>
    <t>T3/G3=</t>
  </si>
  <si>
    <t>19,622,1</t>
  </si>
  <si>
    <t>T6/G6=</t>
  </si>
  <si>
    <t>15,0/19,2</t>
  </si>
  <si>
    <t>G9=</t>
  </si>
  <si>
    <t>Höjd H25</t>
  </si>
  <si>
    <t>Stammar före gallring</t>
  </si>
  <si>
    <t>Utgallrade stammar</t>
  </si>
  <si>
    <t>Grundyta</t>
  </si>
  <si>
    <t>Tall</t>
  </si>
  <si>
    <t>Gran</t>
  </si>
  <si>
    <t>Löv</t>
  </si>
  <si>
    <t>Dbrh</t>
  </si>
  <si>
    <r>
      <t>cm</t>
    </r>
    <r>
      <rPr>
        <vertAlign val="superscript"/>
        <sz val="10"/>
        <rFont val="Arial"/>
        <family val="2"/>
      </rPr>
      <t>2</t>
    </r>
  </si>
  <si>
    <t>höjd</t>
  </si>
  <si>
    <t>antal</t>
  </si>
  <si>
    <t>volym</t>
  </si>
  <si>
    <r>
      <t>Summa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0"/>
      </rPr>
      <t>, m</t>
    </r>
    <r>
      <rPr>
        <b/>
        <vertAlign val="superscript"/>
        <sz val="12"/>
        <rFont val="Arial"/>
        <family val="2"/>
      </rPr>
      <t>3</t>
    </r>
  </si>
  <si>
    <r>
      <t>Provytestorlek m</t>
    </r>
    <r>
      <rPr>
        <vertAlign val="superscript"/>
        <sz val="12"/>
        <rFont val="Arial"/>
        <family val="2"/>
      </rPr>
      <t>2</t>
    </r>
  </si>
  <si>
    <t>Gallringsuttag %</t>
  </si>
  <si>
    <t>Antal provytor</t>
  </si>
  <si>
    <t>Totalt</t>
  </si>
  <si>
    <r>
      <t>m</t>
    </r>
    <r>
      <rPr>
        <vertAlign val="superscript"/>
        <sz val="10"/>
        <rFont val="Arial"/>
        <family val="2"/>
      </rPr>
      <t>2</t>
    </r>
  </si>
  <si>
    <r>
      <t>Summa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0"/>
      </rPr>
      <t>,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/ha</t>
    </r>
  </si>
  <si>
    <t>Gallringsuttag</t>
  </si>
  <si>
    <t>Gallringskvot</t>
  </si>
  <si>
    <t>Alla värden per hektar</t>
  </si>
  <si>
    <t>TALL</t>
  </si>
  <si>
    <t>GRAN</t>
  </si>
  <si>
    <t>LÖV</t>
  </si>
  <si>
    <t>SUMMA</t>
  </si>
  <si>
    <t>Antal träd</t>
  </si>
  <si>
    <t>Aritmetisk medeldiameter cm</t>
  </si>
  <si>
    <t>Grundytemedelstammens diameter</t>
  </si>
  <si>
    <t>Grundytevägd medeldiameter cm</t>
  </si>
  <si>
    <t>FÖRE GALLRING</t>
  </si>
  <si>
    <r>
      <t>Grundyta m</t>
    </r>
    <r>
      <rPr>
        <vertAlign val="superscript"/>
        <sz val="10"/>
        <rFont val="Arial"/>
        <family val="2"/>
      </rPr>
      <t>2</t>
    </r>
  </si>
  <si>
    <r>
      <t>Volym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sk</t>
    </r>
  </si>
  <si>
    <r>
      <t>Volym per träd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sk</t>
    </r>
  </si>
  <si>
    <t>Sammandrag av gallringsbestånd</t>
  </si>
  <si>
    <t>GALLRINGSUTTAG</t>
  </si>
  <si>
    <t>Gallringsstyrka grundyta %</t>
  </si>
  <si>
    <t>Gallringsstyrka volym %</t>
  </si>
  <si>
    <t>Gallringsstyrka antal %</t>
  </si>
  <si>
    <t>EFTER GALLRING</t>
  </si>
  <si>
    <t>Gallringsmallar kan användas</t>
  </si>
  <si>
    <t>Stamkvistat år</t>
  </si>
  <si>
    <t>Föryngrat år</t>
  </si>
  <si>
    <t>Produktionsröjt år</t>
  </si>
  <si>
    <t>Gallring 1 år</t>
  </si>
  <si>
    <t>Gallring 2 år</t>
  </si>
  <si>
    <t>Gallring 3 år</t>
  </si>
  <si>
    <t>Gallring 4 år</t>
  </si>
  <si>
    <t>JA / NEJ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</si>
</sst>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000"/>
    <numFmt numFmtId="170" formatCode="0.00000000000"/>
    <numFmt numFmtId="171" formatCode="0.000000000"/>
    <numFmt numFmtId="172" formatCode="0.00000000"/>
    <numFmt numFmtId="173" formatCode="0.0000000"/>
  </numFmts>
  <fonts count="15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sz val="2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6" fillId="0" borderId="2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5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0" fillId="2" borderId="0" xfId="0" applyFill="1" applyAlignment="1" applyProtection="1">
      <alignment/>
      <protection locked="0"/>
    </xf>
    <xf numFmtId="164" fontId="0" fillId="2" borderId="0" xfId="0" applyNumberFormat="1" applyFill="1" applyAlignment="1" applyProtection="1">
      <alignment/>
      <protection locked="0"/>
    </xf>
    <xf numFmtId="1" fontId="4" fillId="2" borderId="0" xfId="0" applyNumberFormat="1" applyFon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10" fillId="2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16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4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5" borderId="0" xfId="0" applyFont="1" applyFill="1" applyAlignment="1">
      <alignment/>
    </xf>
    <xf numFmtId="0" fontId="4" fillId="6" borderId="0" xfId="0" applyFont="1" applyFill="1" applyAlignment="1">
      <alignment/>
    </xf>
    <xf numFmtId="0" fontId="4" fillId="7" borderId="0" xfId="0" applyFont="1" applyFill="1" applyAlignment="1">
      <alignment/>
    </xf>
    <xf numFmtId="0" fontId="4" fillId="8" borderId="0" xfId="0" applyFont="1" applyFill="1" applyAlignment="1">
      <alignment/>
    </xf>
    <xf numFmtId="0" fontId="4" fillId="9" borderId="0" xfId="0" applyFont="1" applyFill="1" applyAlignment="1">
      <alignment/>
    </xf>
    <xf numFmtId="2" fontId="4" fillId="9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0" fillId="0" borderId="9" xfId="0" applyFont="1" applyBorder="1" applyAlignment="1">
      <alignment/>
    </xf>
    <xf numFmtId="1" fontId="10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5" fontId="10" fillId="0" borderId="10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10" fillId="9" borderId="11" xfId="0" applyNumberFormat="1" applyFont="1" applyFill="1" applyBorder="1" applyAlignment="1">
      <alignment/>
    </xf>
    <xf numFmtId="1" fontId="10" fillId="0" borderId="9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8" borderId="17" xfId="0" applyFill="1" applyBorder="1" applyAlignment="1" applyProtection="1">
      <alignment/>
      <protection locked="0"/>
    </xf>
    <xf numFmtId="0" fontId="0" fillId="8" borderId="18" xfId="0" applyFill="1" applyBorder="1" applyAlignment="1" applyProtection="1">
      <alignment/>
      <protection locked="0"/>
    </xf>
    <xf numFmtId="0" fontId="4" fillId="8" borderId="19" xfId="0" applyFont="1" applyFill="1" applyBorder="1" applyAlignment="1" applyProtection="1">
      <alignment/>
      <protection locked="0"/>
    </xf>
    <xf numFmtId="0" fontId="0" fillId="8" borderId="19" xfId="0" applyFill="1" applyBorder="1" applyAlignment="1" applyProtection="1">
      <alignment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3"/>
  <sheetViews>
    <sheetView showZeros="0" tabSelected="1" zoomScale="75" zoomScaleNormal="75" workbookViewId="0" topLeftCell="A1">
      <selection activeCell="C2" sqref="C2"/>
    </sheetView>
  </sheetViews>
  <sheetFormatPr defaultColWidth="8.88671875" defaultRowHeight="15"/>
  <cols>
    <col min="1" max="1" width="5.6640625" style="0" customWidth="1"/>
    <col min="2" max="14" width="5.3359375" style="0" customWidth="1"/>
    <col min="15" max="15" width="5.5546875" style="0" customWidth="1"/>
    <col min="16" max="28" width="5.3359375" style="0" customWidth="1"/>
    <col min="30" max="46" width="5.77734375" style="0" customWidth="1"/>
    <col min="47" max="47" width="5.88671875" style="0" customWidth="1"/>
  </cols>
  <sheetData>
    <row r="1" spans="4:18" ht="26.25">
      <c r="D1" s="25" t="s">
        <v>0</v>
      </c>
      <c r="R1" s="25" t="s">
        <v>45</v>
      </c>
    </row>
    <row r="2" spans="1:17" ht="20.25">
      <c r="A2" s="26" t="s">
        <v>1</v>
      </c>
      <c r="C2" s="33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26" t="s">
        <v>1</v>
      </c>
      <c r="Q2">
        <f>C2</f>
        <v>0</v>
      </c>
    </row>
    <row r="3" spans="1:14" ht="12" customHeight="1">
      <c r="A3" t="s">
        <v>2</v>
      </c>
      <c r="E3" s="4" t="s">
        <v>3</v>
      </c>
      <c r="F3" s="5"/>
      <c r="G3" s="6" t="s">
        <v>4</v>
      </c>
      <c r="H3" s="15" t="s">
        <v>5</v>
      </c>
      <c r="I3" s="6" t="s">
        <v>6</v>
      </c>
      <c r="J3" s="15" t="s">
        <v>7</v>
      </c>
      <c r="K3" s="6" t="s">
        <v>8</v>
      </c>
      <c r="L3" s="15" t="s">
        <v>9</v>
      </c>
      <c r="M3" s="19" t="s">
        <v>10</v>
      </c>
      <c r="N3" s="20">
        <v>14.8</v>
      </c>
    </row>
    <row r="4" spans="1:14" ht="12" customHeight="1">
      <c r="A4" t="s">
        <v>11</v>
      </c>
      <c r="C4" s="33">
        <v>1</v>
      </c>
      <c r="E4" s="7" t="s">
        <v>12</v>
      </c>
      <c r="F4" s="8"/>
      <c r="G4" s="9" t="s">
        <v>13</v>
      </c>
      <c r="H4" s="16" t="s">
        <v>14</v>
      </c>
      <c r="I4" s="9" t="s">
        <v>15</v>
      </c>
      <c r="J4" s="16" t="s">
        <v>16</v>
      </c>
      <c r="K4" s="9" t="s">
        <v>17</v>
      </c>
      <c r="L4" s="16" t="s">
        <v>18</v>
      </c>
      <c r="M4" s="21" t="s">
        <v>19</v>
      </c>
      <c r="N4" s="22">
        <v>13.3</v>
      </c>
    </row>
    <row r="5" spans="5:14" ht="12" customHeight="1">
      <c r="E5" s="10" t="s">
        <v>20</v>
      </c>
      <c r="F5" s="11"/>
      <c r="G5" s="12" t="s">
        <v>21</v>
      </c>
      <c r="H5" s="17" t="s">
        <v>22</v>
      </c>
      <c r="I5" s="12" t="s">
        <v>23</v>
      </c>
      <c r="J5" s="17" t="s">
        <v>24</v>
      </c>
      <c r="K5" s="11" t="s">
        <v>25</v>
      </c>
      <c r="L5" s="23">
        <v>16.1</v>
      </c>
      <c r="M5" s="24"/>
      <c r="N5" s="18"/>
    </row>
    <row r="6" spans="1:25" ht="15">
      <c r="A6" t="s">
        <v>26</v>
      </c>
      <c r="C6" s="34">
        <v>18.1</v>
      </c>
      <c r="G6" s="34">
        <v>21.2</v>
      </c>
      <c r="K6" s="34">
        <v>15</v>
      </c>
      <c r="O6" t="s">
        <v>26</v>
      </c>
      <c r="Q6" s="34">
        <f>C6</f>
        <v>18.1</v>
      </c>
      <c r="U6" s="34">
        <f>G6</f>
        <v>21.2</v>
      </c>
      <c r="Y6" s="34">
        <f>K6</f>
        <v>15</v>
      </c>
    </row>
    <row r="7" spans="2:28" ht="15.75">
      <c r="B7" s="2"/>
      <c r="C7" s="2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P7" s="2"/>
      <c r="Q7" s="2" t="s">
        <v>28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>
      <c r="A8" s="2" t="s">
        <v>29</v>
      </c>
      <c r="B8" s="2"/>
      <c r="C8" s="2" t="s">
        <v>30</v>
      </c>
      <c r="D8" s="2"/>
      <c r="E8" s="2"/>
      <c r="F8" s="2"/>
      <c r="G8" s="2" t="s">
        <v>31</v>
      </c>
      <c r="H8" s="2"/>
      <c r="I8" s="2"/>
      <c r="J8" s="2"/>
      <c r="K8" s="2" t="s">
        <v>32</v>
      </c>
      <c r="L8" s="2"/>
      <c r="M8" s="2"/>
      <c r="N8" s="2"/>
      <c r="O8" s="2" t="s">
        <v>29</v>
      </c>
      <c r="P8" s="2"/>
      <c r="Q8" s="2" t="s">
        <v>30</v>
      </c>
      <c r="R8" s="2"/>
      <c r="S8" s="2"/>
      <c r="T8" s="2"/>
      <c r="U8" s="2" t="s">
        <v>31</v>
      </c>
      <c r="V8" s="2"/>
      <c r="W8" s="2"/>
      <c r="X8" s="2"/>
      <c r="Y8" s="2" t="s">
        <v>32</v>
      </c>
      <c r="Z8" s="2"/>
      <c r="AA8" s="2"/>
      <c r="AB8" s="2"/>
    </row>
    <row r="9" spans="1:47" ht="12" customHeight="1">
      <c r="A9" s="1" t="s">
        <v>33</v>
      </c>
      <c r="B9" s="1" t="s">
        <v>34</v>
      </c>
      <c r="C9" s="1" t="s">
        <v>35</v>
      </c>
      <c r="D9" s="1" t="s">
        <v>36</v>
      </c>
      <c r="E9" s="1" t="s">
        <v>34</v>
      </c>
      <c r="F9" s="1" t="s">
        <v>37</v>
      </c>
      <c r="G9" s="1" t="s">
        <v>35</v>
      </c>
      <c r="H9" s="1" t="s">
        <v>36</v>
      </c>
      <c r="I9" s="1" t="s">
        <v>34</v>
      </c>
      <c r="J9" s="1" t="s">
        <v>37</v>
      </c>
      <c r="K9" s="1" t="s">
        <v>35</v>
      </c>
      <c r="L9" s="1" t="s">
        <v>36</v>
      </c>
      <c r="M9" s="1" t="s">
        <v>34</v>
      </c>
      <c r="N9" s="1" t="s">
        <v>37</v>
      </c>
      <c r="O9" s="1" t="s">
        <v>33</v>
      </c>
      <c r="P9" s="1" t="s">
        <v>34</v>
      </c>
      <c r="Q9" s="1" t="s">
        <v>35</v>
      </c>
      <c r="R9" s="1" t="s">
        <v>36</v>
      </c>
      <c r="S9" s="1" t="s">
        <v>34</v>
      </c>
      <c r="T9" s="1" t="s">
        <v>37</v>
      </c>
      <c r="U9" s="1" t="s">
        <v>35</v>
      </c>
      <c r="V9" s="1" t="s">
        <v>36</v>
      </c>
      <c r="W9" s="1" t="s">
        <v>34</v>
      </c>
      <c r="X9" s="1" t="s">
        <v>37</v>
      </c>
      <c r="Y9" s="1" t="s">
        <v>35</v>
      </c>
      <c r="Z9" s="1" t="s">
        <v>36</v>
      </c>
      <c r="AA9" s="1" t="s">
        <v>34</v>
      </c>
      <c r="AB9" s="1" t="s">
        <v>37</v>
      </c>
      <c r="AD9" s="59" t="s">
        <v>33</v>
      </c>
      <c r="AE9" s="59" t="s">
        <v>33</v>
      </c>
      <c r="AF9" s="59" t="s">
        <v>33</v>
      </c>
      <c r="AG9" s="60" t="s">
        <v>33</v>
      </c>
      <c r="AH9" s="60" t="s">
        <v>33</v>
      </c>
      <c r="AI9" s="60" t="s">
        <v>33</v>
      </c>
      <c r="AJ9" s="61" t="s">
        <v>33</v>
      </c>
      <c r="AK9" s="61" t="s">
        <v>33</v>
      </c>
      <c r="AL9" s="61" t="s">
        <v>33</v>
      </c>
      <c r="AM9" s="62" t="s">
        <v>33</v>
      </c>
      <c r="AN9" s="62" t="s">
        <v>33</v>
      </c>
      <c r="AO9" s="62" t="s">
        <v>33</v>
      </c>
      <c r="AP9" s="63" t="s">
        <v>33</v>
      </c>
      <c r="AQ9" s="63" t="s">
        <v>33</v>
      </c>
      <c r="AR9" s="63" t="s">
        <v>33</v>
      </c>
      <c r="AS9" s="64" t="s">
        <v>33</v>
      </c>
      <c r="AT9" s="64" t="s">
        <v>33</v>
      </c>
      <c r="AU9" s="64" t="s">
        <v>33</v>
      </c>
    </row>
    <row r="10" spans="1:47" ht="12" customHeight="1">
      <c r="A10" s="37">
        <v>6</v>
      </c>
      <c r="B10" s="27">
        <f>(A10+$C$4/2)^2*PI()/4</f>
        <v>33.18307240354219</v>
      </c>
      <c r="C10" s="28">
        <f aca="true" t="shared" si="0" ref="C10:C44">1.518-1.086*LOG10(A10+$C$4/2)-0.518*$C$6+1.086*$C$6*LOG10(A10+$C$4/2)</f>
        <v>7.2384887808718155</v>
      </c>
      <c r="D10" s="35"/>
      <c r="E10" s="27">
        <f>B10*D10</f>
        <v>0</v>
      </c>
      <c r="F10" s="27">
        <f>IF(D10&gt;0,(0.1072*($A10+$C$4/2)^2+0.02427*($A10+$C$4/2)^2*$C10+0.007315*($A10+$C$4/2)*$C10^2)*D10,"")</f>
      </c>
      <c r="G10" s="28">
        <f>9.022-6.454*LOG10($A10+0.5)-1.256*$G$6+1.613*$G$6*LOG10($A10+0.5)</f>
        <v>4.946317174643447</v>
      </c>
      <c r="H10" s="36"/>
      <c r="I10" s="27">
        <f>B10*H10</f>
        <v>0</v>
      </c>
      <c r="J10" s="27">
        <f>IF(H10&gt;0,(0.1104*($A10+$C$4/2)^2+0.01925*($A10+$C$4/2)^2*$G10+0.01815*($A10+$C$4/2)*$G10^2-0.04936*G10^2)*H10,"")</f>
      </c>
      <c r="K10" s="28">
        <f aca="true" t="shared" si="1" ref="K10:K44">1.518-1.086*LOG10($A10+0.5)-0.518*$K$6+1.086*$K$6*LOG10($A10+0.5)</f>
        <v>6.107534674397978</v>
      </c>
      <c r="L10" s="36">
        <v>0</v>
      </c>
      <c r="M10" s="27">
        <f>B10*L10</f>
        <v>0</v>
      </c>
      <c r="N10" s="27">
        <f>IF(L10&gt;0,(0.1432*($A10+$C$4/2)^2+0.008561*($A10+$C$4/2)^2*$K10+0.0218*($A10+$C$4/2)*$K10^2-0.0663*$K10^2)*L10,"")</f>
      </c>
      <c r="O10" s="29">
        <f aca="true" t="shared" si="2" ref="O10:O44">A10</f>
        <v>6</v>
      </c>
      <c r="P10" s="27">
        <f>(O10+$C$4/2)^2*PI()/4</f>
        <v>33.18307240354219</v>
      </c>
      <c r="Q10" s="28">
        <f aca="true" t="shared" si="3" ref="Q10:Q44">1.518-1.086*LOG10(O10+$C$4/2)-0.518*$C$6+1.086*$C$6*LOG10(O10+$C$4/2)</f>
        <v>7.2384887808718155</v>
      </c>
      <c r="R10" s="35"/>
      <c r="S10" s="27">
        <f>P10*R10</f>
        <v>0</v>
      </c>
      <c r="T10" s="27">
        <f>IF(R10&gt;0,(0.1072*($A10+$C$4/2)^2+0.02427*($A10+$C$4/2)^2*$Q10+0.007315*($A10+$C$4/2)*$Q10^2)*R10,"")</f>
      </c>
      <c r="U10" s="28">
        <f>9.022-6.454*LOG10($A10+0.5)-1.256*$G$6+1.613*$G$6*LOG10($A10+0.5)</f>
        <v>4.946317174643447</v>
      </c>
      <c r="V10" s="36"/>
      <c r="W10" s="27">
        <f>P10*V10</f>
        <v>0</v>
      </c>
      <c r="X10" s="27">
        <f>IF(V10&gt;0,(0.1104*($A10+$C$4/2)^2+0.01925*($A10+$C$4/2)^2*$U10+0.01815*($A10+$C$4/2)*$U10^2-0.04936*U10^2)*V10,"")</f>
      </c>
      <c r="Y10" s="28">
        <f aca="true" t="shared" si="4" ref="Y10:Y44">1.518-1.086*LOG10($A10+0.5)-0.518*$K$6+1.086*$K$6*LOG10($A10+0.5)</f>
        <v>6.107534674397978</v>
      </c>
      <c r="Z10" s="36">
        <v>0</v>
      </c>
      <c r="AA10" s="27">
        <f>P10*Z10</f>
        <v>0</v>
      </c>
      <c r="AB10" s="27">
        <f>IF(Z10&gt;0,(0.1432*($A10+$C$4/2)^2+0.008561*($A10+$C$4/2)^2*$Y10+0.0218*($A10+$C$4/2)*$Y10^2-0.0663*$Y10^2)*Z10,"")</f>
      </c>
      <c r="AD10" s="27">
        <f>IF((D10-R10)&gt;0,(A10+$C$4/2)^3*(D10-R10),0)</f>
        <v>0</v>
      </c>
      <c r="AE10" s="27">
        <f>IF((D10-R10)&gt;0,(A10+$C$4/2)^2*(D10-R10),0)</f>
        <v>0</v>
      </c>
      <c r="AF10" s="27">
        <f>IF((D10-R10)&gt;0,(A10+$C$4/2)*(D10-R10),0)</f>
        <v>0</v>
      </c>
      <c r="AG10" s="27">
        <f>IF(R10&gt;0,(A10+$C$4/2)^3*R10,0)</f>
        <v>0</v>
      </c>
      <c r="AH10" s="27">
        <f>IF(R10&gt;0,(A10+$C$4/2)^2*R10,0)</f>
        <v>0</v>
      </c>
      <c r="AI10" s="27">
        <f>IF(R10&gt;0,(A10+$C$4/2)*R10,0)</f>
        <v>0</v>
      </c>
      <c r="AJ10" s="27">
        <f>IF((H10-V10)&gt;0,(A10+$C$4/2)^3*(H10-V10),0)</f>
        <v>0</v>
      </c>
      <c r="AK10" s="27">
        <f>IF((H10-V10)&gt;0,(A10+$C$4/2)^2*(H10-V10),0)</f>
        <v>0</v>
      </c>
      <c r="AL10" s="27">
        <f>IF((H10-V10)&gt;0,(A10+$C$4/2)*(H10-V10),0)</f>
        <v>0</v>
      </c>
      <c r="AM10" s="27">
        <f>IF(V10&gt;0,(A10+$C$4/2)^3*V10,0)</f>
        <v>0</v>
      </c>
      <c r="AN10" s="27">
        <f>IF(V10&gt;0,(A10+$C$4/2)^2*V10,0)</f>
        <v>0</v>
      </c>
      <c r="AO10" s="27">
        <f>IF(V10&gt;0,(A10+$C$4/2)*V10,0)</f>
        <v>0</v>
      </c>
      <c r="AP10" s="27">
        <f>IF((L10-Z10)&gt;0,(A10+$C$4/2)^3*(L10-Z10),0)</f>
        <v>0</v>
      </c>
      <c r="AQ10" s="27">
        <f>IF((L10-Z10)&gt;0,(A10+$C$4/2)^2*(L10-Z10),0)</f>
        <v>0</v>
      </c>
      <c r="AR10" s="27">
        <f>IF((L10-Z10)&gt;0,(A10+$C$4/2)*(L10-Z10),0)</f>
        <v>0</v>
      </c>
      <c r="AS10" s="27">
        <f>IF(Z10&gt;0,(A10+$C$4/2)^3*Z10,0)</f>
        <v>0</v>
      </c>
      <c r="AT10" s="27">
        <f>IF(Z10&gt;0,(A10+$C$4/2)^2*Z10,0)</f>
        <v>0</v>
      </c>
      <c r="AU10" s="27">
        <f>IF(Z10&gt;0,(A10+$C$4/2)*Z10,0)</f>
        <v>0</v>
      </c>
    </row>
    <row r="11" spans="1:47" ht="12" customHeight="1">
      <c r="A11" s="38">
        <f>A10+$C$4</f>
        <v>7</v>
      </c>
      <c r="B11" s="27">
        <f aca="true" t="shared" si="5" ref="B11:B26">(A11+$C$4/2)^2*PI()/4</f>
        <v>44.178646691106465</v>
      </c>
      <c r="C11" s="28">
        <f t="shared" si="0"/>
        <v>8.392612697941907</v>
      </c>
      <c r="D11" s="35"/>
      <c r="E11" s="27">
        <f aca="true" t="shared" si="6" ref="E11:E26">B11*D11</f>
        <v>0</v>
      </c>
      <c r="F11" s="27">
        <f aca="true" t="shared" si="7" ref="F11:F26">IF(D11&gt;0,(0.1072*($A11+$C$4/2)^2+0.02427*($A11+$C$4/2)^2*$C11+0.007315*($A11+$C$4/2)*$C11^2)*D11,"")</f>
      </c>
      <c r="G11" s="28">
        <f aca="true" t="shared" si="8" ref="G11:G44">9.022-6.454*LOG10($A11+1)-1.256*$G$6+1.613*$G$6*LOG10($A11+1)</f>
        <v>7.4479611831357</v>
      </c>
      <c r="H11" s="36"/>
      <c r="I11" s="27">
        <f aca="true" t="shared" si="9" ref="I11:I26">B11*H11</f>
        <v>0</v>
      </c>
      <c r="J11" s="27">
        <f aca="true" t="shared" si="10" ref="J11:J26">IF(H11&gt;0,(0.1104*($A11+$C$4/2)^2+0.01925*($A11+$C$4/2)^2*$G11+0.01815*($A11+$C$4/2)*$G11^2-0.04936*G11^2)*H11,"")</f>
      </c>
      <c r="K11" s="28">
        <f t="shared" si="1"/>
        <v>7.052431448607409</v>
      </c>
      <c r="L11" s="36">
        <v>0</v>
      </c>
      <c r="M11" s="27">
        <f aca="true" t="shared" si="11" ref="M11:M26">B11*L11</f>
        <v>0</v>
      </c>
      <c r="N11" s="27">
        <f aca="true" t="shared" si="12" ref="N11:N26">IF(L11&gt;0,(0.1432*($A11+$C$4/2)^2+0.008561*($A11+$C$4/2)^2*$K11+0.0218*($A11+$C$4/2)*$K11^2-0.0663*$K11^2)*L11,"")</f>
      </c>
      <c r="O11" s="29">
        <f t="shared" si="2"/>
        <v>7</v>
      </c>
      <c r="P11" s="27">
        <f aca="true" t="shared" si="13" ref="P11:P26">(O11+$C$4/2)^2*PI()/4</f>
        <v>44.178646691106465</v>
      </c>
      <c r="Q11" s="28">
        <f t="shared" si="3"/>
        <v>8.392612697941907</v>
      </c>
      <c r="R11" s="35"/>
      <c r="S11" s="27">
        <f aca="true" t="shared" si="14" ref="S11:S26">P11*R11</f>
        <v>0</v>
      </c>
      <c r="T11" s="27">
        <f aca="true" t="shared" si="15" ref="T11:T26">IF(R11&gt;0,(0.1072*($A11+$C$4/2)^2+0.02427*($A11+$C$4/2)^2*$Q11+0.007315*($A11+$C$4/2)*$Q11^2)*R11,"")</f>
      </c>
      <c r="U11" s="28">
        <f aca="true" t="shared" si="16" ref="U11:U44">9.022-6.454*LOG10($A11+1)-1.256*$G$6+1.613*$G$6*LOG10($A11+1)</f>
        <v>7.4479611831357</v>
      </c>
      <c r="V11" s="36"/>
      <c r="W11" s="27">
        <f aca="true" t="shared" si="17" ref="W11:W26">P11*V11</f>
        <v>0</v>
      </c>
      <c r="X11" s="27">
        <f aca="true" t="shared" si="18" ref="X11:X26">IF(V11&gt;0,(0.1104*($A11+$C$4/2)^2+0.01925*($A11+$C$4/2)^2*$U11+0.01815*($A11+$C$4/2)*$U11^2-0.04936*U11^2)*V11,"")</f>
      </c>
      <c r="Y11" s="28">
        <f t="shared" si="4"/>
        <v>7.052431448607409</v>
      </c>
      <c r="Z11" s="36">
        <v>0</v>
      </c>
      <c r="AA11" s="27">
        <f aca="true" t="shared" si="19" ref="AA11:AA26">P11*Z11</f>
        <v>0</v>
      </c>
      <c r="AB11" s="27">
        <f aca="true" t="shared" si="20" ref="AB11:AB26">IF(Z11&gt;0,(0.1432*($A11+$C$4/2)^2+0.008561*($A11+$C$4/2)^2*$K11+0.0218*($A11+$C$4/2)*$K11^2-0.0663*$K11^2)*Z11,"")</f>
      </c>
      <c r="AD11" s="27">
        <f aca="true" t="shared" si="21" ref="AD11:AD44">IF((D11-R11)&gt;0,(A11+$C$4/2)^3*(D11-R11),0)</f>
        <v>0</v>
      </c>
      <c r="AE11" s="27">
        <f aca="true" t="shared" si="22" ref="AE11:AE44">IF((D11-R11)&gt;0,(A11+$C$4/2)^2*(D11-R11),0)</f>
        <v>0</v>
      </c>
      <c r="AF11" s="27">
        <f aca="true" t="shared" si="23" ref="AF11:AF44">IF((D11-R11)&gt;0,(A11+$C$4/2)*(D11-R11),0)</f>
        <v>0</v>
      </c>
      <c r="AG11" s="27">
        <f aca="true" t="shared" si="24" ref="AG11:AG44">IF(R11&gt;0,(A11+$C$4/2)^3*R11,0)</f>
        <v>0</v>
      </c>
      <c r="AH11" s="27">
        <f aca="true" t="shared" si="25" ref="AH11:AH44">IF(R11&gt;0,(A11+$C$4/2)^2*R11,0)</f>
        <v>0</v>
      </c>
      <c r="AI11" s="27">
        <f aca="true" t="shared" si="26" ref="AI11:AI44">IF(R11&gt;0,(A11+$C$4/2)*R11,0)</f>
        <v>0</v>
      </c>
      <c r="AJ11" s="27">
        <f aca="true" t="shared" si="27" ref="AJ11:AJ44">IF((H11-V11)&gt;0,(A11+$C$4/2)^3*(H11-V11),0)</f>
        <v>0</v>
      </c>
      <c r="AK11" s="27">
        <f aca="true" t="shared" si="28" ref="AK11:AK44">IF((H11-V11)&gt;0,(A11+$C$4/2)^2*(H11-V11),0)</f>
        <v>0</v>
      </c>
      <c r="AL11" s="27">
        <f aca="true" t="shared" si="29" ref="AL11:AL44">IF((H11-V11)&gt;0,(A11+$C$4/2)*(H11-V11),0)</f>
        <v>0</v>
      </c>
      <c r="AM11" s="27">
        <f aca="true" t="shared" si="30" ref="AM11:AM44">IF(V11&gt;0,(A11+$C$4/2)^3*V11,0)</f>
        <v>0</v>
      </c>
      <c r="AN11" s="27">
        <f aca="true" t="shared" si="31" ref="AN11:AN44">IF(V11&gt;0,(A11+$C$4/2)^2*V11,0)</f>
        <v>0</v>
      </c>
      <c r="AO11" s="27">
        <f aca="true" t="shared" si="32" ref="AO11:AO44">IF(V11&gt;0,(A11+$C$4/2)*V11,0)</f>
        <v>0</v>
      </c>
      <c r="AP11" s="27">
        <f aca="true" t="shared" si="33" ref="AP11:AP44">IF((L11-Z11)&gt;0,(A11+$C$4/2)^3*(L11-Z11),0)</f>
        <v>0</v>
      </c>
      <c r="AQ11" s="27">
        <f aca="true" t="shared" si="34" ref="AQ11:AQ44">IF((L11-Z11)&gt;0,(A11+$C$4/2)^2*(L11-Z11),0)</f>
        <v>0</v>
      </c>
      <c r="AR11" s="27">
        <f aca="true" t="shared" si="35" ref="AR11:AR44">IF((L11-Z11)&gt;0,(A11+$C$4/2)*(L11-Z11),0)</f>
        <v>0</v>
      </c>
      <c r="AS11" s="27">
        <f aca="true" t="shared" si="36" ref="AS11:AS44">IF(Z11&gt;0,(A11+$C$4/2)^3*Z11,0)</f>
        <v>0</v>
      </c>
      <c r="AT11" s="27">
        <f aca="true" t="shared" si="37" ref="AT11:AT44">IF(Z11&gt;0,(A11+$C$4/2)^2*Z11,0)</f>
        <v>0</v>
      </c>
      <c r="AU11" s="27">
        <f aca="true" t="shared" si="38" ref="AU11:AU44">IF(Z11&gt;0,(A11+$C$4/2)*Z11,0)</f>
        <v>0</v>
      </c>
    </row>
    <row r="12" spans="1:47" ht="12" customHeight="1">
      <c r="A12" s="30">
        <f aca="true" t="shared" si="39" ref="A12:A27">A11+$C$4</f>
        <v>8</v>
      </c>
      <c r="B12" s="27">
        <f t="shared" si="5"/>
        <v>56.74501730546564</v>
      </c>
      <c r="C12" s="28">
        <f t="shared" si="0"/>
        <v>9.402067101869847</v>
      </c>
      <c r="D12" s="35"/>
      <c r="E12" s="27">
        <f t="shared" si="6"/>
        <v>0</v>
      </c>
      <c r="F12" s="27">
        <f t="shared" si="7"/>
      </c>
      <c r="G12" s="28">
        <f t="shared" si="8"/>
        <v>8.867013999861978</v>
      </c>
      <c r="H12" s="36"/>
      <c r="I12" s="27">
        <f t="shared" si="9"/>
        <v>0</v>
      </c>
      <c r="J12" s="27">
        <f t="shared" si="10"/>
      </c>
      <c r="K12" s="28">
        <f t="shared" si="1"/>
        <v>7.878885346560109</v>
      </c>
      <c r="L12" s="36">
        <v>0</v>
      </c>
      <c r="M12" s="27">
        <f t="shared" si="11"/>
        <v>0</v>
      </c>
      <c r="N12" s="27">
        <f t="shared" si="12"/>
      </c>
      <c r="O12" s="29">
        <f t="shared" si="2"/>
        <v>8</v>
      </c>
      <c r="P12" s="27">
        <f t="shared" si="13"/>
        <v>56.74501730546564</v>
      </c>
      <c r="Q12" s="28">
        <f t="shared" si="3"/>
        <v>9.402067101869847</v>
      </c>
      <c r="R12" s="35"/>
      <c r="S12" s="27">
        <f t="shared" si="14"/>
        <v>0</v>
      </c>
      <c r="T12" s="27">
        <f t="shared" si="15"/>
      </c>
      <c r="U12" s="28">
        <f t="shared" si="16"/>
        <v>8.867013999861978</v>
      </c>
      <c r="V12" s="36"/>
      <c r="W12" s="27">
        <f t="shared" si="17"/>
        <v>0</v>
      </c>
      <c r="X12" s="27">
        <f t="shared" si="18"/>
      </c>
      <c r="Y12" s="28">
        <f t="shared" si="4"/>
        <v>7.878885346560109</v>
      </c>
      <c r="Z12" s="36"/>
      <c r="AA12" s="27">
        <f t="shared" si="19"/>
        <v>0</v>
      </c>
      <c r="AB12" s="27">
        <f t="shared" si="20"/>
      </c>
      <c r="AD12" s="27">
        <f t="shared" si="21"/>
        <v>0</v>
      </c>
      <c r="AE12" s="27">
        <f t="shared" si="22"/>
        <v>0</v>
      </c>
      <c r="AF12" s="27">
        <f t="shared" si="23"/>
        <v>0</v>
      </c>
      <c r="AG12" s="27">
        <f t="shared" si="24"/>
        <v>0</v>
      </c>
      <c r="AH12" s="27">
        <f t="shared" si="25"/>
        <v>0</v>
      </c>
      <c r="AI12" s="27">
        <f t="shared" si="26"/>
        <v>0</v>
      </c>
      <c r="AJ12" s="27">
        <f t="shared" si="27"/>
        <v>0</v>
      </c>
      <c r="AK12" s="27">
        <f t="shared" si="28"/>
        <v>0</v>
      </c>
      <c r="AL12" s="27">
        <f t="shared" si="29"/>
        <v>0</v>
      </c>
      <c r="AM12" s="27">
        <f t="shared" si="30"/>
        <v>0</v>
      </c>
      <c r="AN12" s="27">
        <f t="shared" si="31"/>
        <v>0</v>
      </c>
      <c r="AO12" s="27">
        <f t="shared" si="32"/>
        <v>0</v>
      </c>
      <c r="AP12" s="27">
        <f t="shared" si="33"/>
        <v>0</v>
      </c>
      <c r="AQ12" s="27">
        <f t="shared" si="34"/>
        <v>0</v>
      </c>
      <c r="AR12" s="27">
        <f t="shared" si="35"/>
        <v>0</v>
      </c>
      <c r="AS12" s="27">
        <f t="shared" si="36"/>
        <v>0</v>
      </c>
      <c r="AT12" s="27">
        <f t="shared" si="37"/>
        <v>0</v>
      </c>
      <c r="AU12" s="27">
        <f t="shared" si="38"/>
        <v>0</v>
      </c>
    </row>
    <row r="13" spans="1:47" ht="12" customHeight="1">
      <c r="A13" s="30">
        <f t="shared" si="39"/>
        <v>9</v>
      </c>
      <c r="B13" s="27">
        <f t="shared" si="5"/>
        <v>70.8821842466197</v>
      </c>
      <c r="C13" s="28">
        <f t="shared" si="0"/>
        <v>10.29911398437708</v>
      </c>
      <c r="D13" s="35"/>
      <c r="E13" s="27">
        <f t="shared" si="6"/>
        <v>0</v>
      </c>
      <c r="F13" s="27">
        <f t="shared" si="7"/>
      </c>
      <c r="G13" s="28">
        <f t="shared" si="8"/>
        <v>10.136400000000002</v>
      </c>
      <c r="H13" s="36"/>
      <c r="I13" s="27">
        <f t="shared" si="9"/>
        <v>0</v>
      </c>
      <c r="J13" s="27">
        <f t="shared" si="10"/>
      </c>
      <c r="K13" s="28">
        <f t="shared" si="1"/>
        <v>8.613309694811644</v>
      </c>
      <c r="L13" s="36"/>
      <c r="M13" s="27">
        <f t="shared" si="11"/>
        <v>0</v>
      </c>
      <c r="N13" s="27">
        <f t="shared" si="12"/>
      </c>
      <c r="O13" s="29">
        <f t="shared" si="2"/>
        <v>9</v>
      </c>
      <c r="P13" s="27">
        <f t="shared" si="13"/>
        <v>70.8821842466197</v>
      </c>
      <c r="Q13" s="28">
        <f t="shared" si="3"/>
        <v>10.29911398437708</v>
      </c>
      <c r="R13" s="35"/>
      <c r="S13" s="27">
        <f t="shared" si="14"/>
        <v>0</v>
      </c>
      <c r="T13" s="27">
        <f t="shared" si="15"/>
      </c>
      <c r="U13" s="28">
        <f t="shared" si="16"/>
        <v>10.136400000000002</v>
      </c>
      <c r="V13" s="36"/>
      <c r="W13" s="27">
        <f t="shared" si="17"/>
        <v>0</v>
      </c>
      <c r="X13" s="27">
        <f t="shared" si="18"/>
      </c>
      <c r="Y13" s="28">
        <f t="shared" si="4"/>
        <v>8.613309694811644</v>
      </c>
      <c r="Z13" s="36"/>
      <c r="AA13" s="27">
        <f t="shared" si="19"/>
        <v>0</v>
      </c>
      <c r="AB13" s="27">
        <f t="shared" si="20"/>
      </c>
      <c r="AD13" s="27">
        <f t="shared" si="21"/>
        <v>0</v>
      </c>
      <c r="AE13" s="27">
        <f t="shared" si="22"/>
        <v>0</v>
      </c>
      <c r="AF13" s="27">
        <f t="shared" si="23"/>
        <v>0</v>
      </c>
      <c r="AG13" s="27">
        <f t="shared" si="24"/>
        <v>0</v>
      </c>
      <c r="AH13" s="27">
        <f t="shared" si="25"/>
        <v>0</v>
      </c>
      <c r="AI13" s="27">
        <f t="shared" si="26"/>
        <v>0</v>
      </c>
      <c r="AJ13" s="27">
        <f t="shared" si="27"/>
        <v>0</v>
      </c>
      <c r="AK13" s="27">
        <f t="shared" si="28"/>
        <v>0</v>
      </c>
      <c r="AL13" s="27">
        <f t="shared" si="29"/>
        <v>0</v>
      </c>
      <c r="AM13" s="27">
        <f t="shared" si="30"/>
        <v>0</v>
      </c>
      <c r="AN13" s="27">
        <f t="shared" si="31"/>
        <v>0</v>
      </c>
      <c r="AO13" s="27">
        <f t="shared" si="32"/>
        <v>0</v>
      </c>
      <c r="AP13" s="27">
        <f t="shared" si="33"/>
        <v>0</v>
      </c>
      <c r="AQ13" s="27">
        <f t="shared" si="34"/>
        <v>0</v>
      </c>
      <c r="AR13" s="27">
        <f t="shared" si="35"/>
        <v>0</v>
      </c>
      <c r="AS13" s="27">
        <f t="shared" si="36"/>
        <v>0</v>
      </c>
      <c r="AT13" s="27">
        <f t="shared" si="37"/>
        <v>0</v>
      </c>
      <c r="AU13" s="27">
        <f t="shared" si="38"/>
        <v>0</v>
      </c>
    </row>
    <row r="14" spans="1:47" ht="12" customHeight="1">
      <c r="A14" s="30">
        <f t="shared" si="39"/>
        <v>10</v>
      </c>
      <c r="B14" s="27">
        <f t="shared" si="5"/>
        <v>86.59014751456867</v>
      </c>
      <c r="C14" s="28">
        <f t="shared" si="0"/>
        <v>11.106297997308193</v>
      </c>
      <c r="D14" s="35"/>
      <c r="E14" s="27">
        <f t="shared" si="6"/>
        <v>0</v>
      </c>
      <c r="F14" s="27">
        <f t="shared" si="7"/>
      </c>
      <c r="G14" s="28">
        <f t="shared" si="8"/>
        <v>11.284699314585417</v>
      </c>
      <c r="H14" s="36"/>
      <c r="I14" s="27">
        <f t="shared" si="9"/>
        <v>0</v>
      </c>
      <c r="J14" s="27">
        <f t="shared" si="10"/>
      </c>
      <c r="K14" s="28">
        <f t="shared" si="1"/>
        <v>9.274162103059343</v>
      </c>
      <c r="L14" s="36"/>
      <c r="M14" s="27">
        <f t="shared" si="11"/>
        <v>0</v>
      </c>
      <c r="N14" s="27">
        <f t="shared" si="12"/>
      </c>
      <c r="O14" s="29">
        <f t="shared" si="2"/>
        <v>10</v>
      </c>
      <c r="P14" s="27">
        <f t="shared" si="13"/>
        <v>86.59014751456867</v>
      </c>
      <c r="Q14" s="28">
        <f t="shared" si="3"/>
        <v>11.106297997308193</v>
      </c>
      <c r="R14" s="35"/>
      <c r="S14" s="27">
        <f t="shared" si="14"/>
        <v>0</v>
      </c>
      <c r="T14" s="27">
        <f t="shared" si="15"/>
      </c>
      <c r="U14" s="28">
        <f t="shared" si="16"/>
        <v>11.284699314585417</v>
      </c>
      <c r="V14" s="36"/>
      <c r="W14" s="27">
        <f t="shared" si="17"/>
        <v>0</v>
      </c>
      <c r="X14" s="27">
        <f t="shared" si="18"/>
      </c>
      <c r="Y14" s="28">
        <f t="shared" si="4"/>
        <v>9.274162103059343</v>
      </c>
      <c r="Z14" s="36"/>
      <c r="AA14" s="27">
        <f t="shared" si="19"/>
        <v>0</v>
      </c>
      <c r="AB14" s="27">
        <f t="shared" si="20"/>
      </c>
      <c r="AD14" s="27">
        <f t="shared" si="21"/>
        <v>0</v>
      </c>
      <c r="AE14" s="27">
        <f t="shared" si="22"/>
        <v>0</v>
      </c>
      <c r="AF14" s="27">
        <f t="shared" si="23"/>
        <v>0</v>
      </c>
      <c r="AG14" s="27">
        <f t="shared" si="24"/>
        <v>0</v>
      </c>
      <c r="AH14" s="27">
        <f t="shared" si="25"/>
        <v>0</v>
      </c>
      <c r="AI14" s="27">
        <f t="shared" si="26"/>
        <v>0</v>
      </c>
      <c r="AJ14" s="27">
        <f t="shared" si="27"/>
        <v>0</v>
      </c>
      <c r="AK14" s="27">
        <f t="shared" si="28"/>
        <v>0</v>
      </c>
      <c r="AL14" s="27">
        <f t="shared" si="29"/>
        <v>0</v>
      </c>
      <c r="AM14" s="27">
        <f t="shared" si="30"/>
        <v>0</v>
      </c>
      <c r="AN14" s="27">
        <f t="shared" si="31"/>
        <v>0</v>
      </c>
      <c r="AO14" s="27">
        <f t="shared" si="32"/>
        <v>0</v>
      </c>
      <c r="AP14" s="27">
        <f t="shared" si="33"/>
        <v>0</v>
      </c>
      <c r="AQ14" s="27">
        <f t="shared" si="34"/>
        <v>0</v>
      </c>
      <c r="AR14" s="27">
        <f t="shared" si="35"/>
        <v>0</v>
      </c>
      <c r="AS14" s="27">
        <f t="shared" si="36"/>
        <v>0</v>
      </c>
      <c r="AT14" s="27">
        <f t="shared" si="37"/>
        <v>0</v>
      </c>
      <c r="AU14" s="27">
        <f t="shared" si="38"/>
        <v>0</v>
      </c>
    </row>
    <row r="15" spans="1:47" ht="12" customHeight="1">
      <c r="A15" s="30">
        <f t="shared" si="39"/>
        <v>11</v>
      </c>
      <c r="B15" s="27">
        <f t="shared" si="5"/>
        <v>103.86890710931253</v>
      </c>
      <c r="C15" s="28">
        <f t="shared" si="0"/>
        <v>11.839995314070782</v>
      </c>
      <c r="D15" s="35"/>
      <c r="E15" s="27">
        <f t="shared" si="6"/>
        <v>0</v>
      </c>
      <c r="F15" s="27">
        <f t="shared" si="7"/>
      </c>
      <c r="G15" s="28">
        <f t="shared" si="8"/>
        <v>12.333014455354792</v>
      </c>
      <c r="H15" s="36"/>
      <c r="I15" s="27">
        <f t="shared" si="9"/>
        <v>0</v>
      </c>
      <c r="J15" s="27">
        <f t="shared" si="10"/>
      </c>
      <c r="K15" s="28">
        <f t="shared" si="1"/>
        <v>9.874849964736313</v>
      </c>
      <c r="L15" s="36"/>
      <c r="M15" s="27">
        <f t="shared" si="11"/>
        <v>0</v>
      </c>
      <c r="N15" s="27">
        <f t="shared" si="12"/>
      </c>
      <c r="O15" s="29">
        <f t="shared" si="2"/>
        <v>11</v>
      </c>
      <c r="P15" s="27">
        <f t="shared" si="13"/>
        <v>103.86890710931253</v>
      </c>
      <c r="Q15" s="28">
        <f t="shared" si="3"/>
        <v>11.839995314070782</v>
      </c>
      <c r="R15" s="35"/>
      <c r="S15" s="27">
        <f t="shared" si="14"/>
        <v>0</v>
      </c>
      <c r="T15" s="27">
        <f t="shared" si="15"/>
      </c>
      <c r="U15" s="28">
        <f t="shared" si="16"/>
        <v>12.333014455354792</v>
      </c>
      <c r="V15" s="36"/>
      <c r="W15" s="27">
        <f t="shared" si="17"/>
        <v>0</v>
      </c>
      <c r="X15" s="27">
        <f t="shared" si="18"/>
      </c>
      <c r="Y15" s="28">
        <f t="shared" si="4"/>
        <v>9.874849964736313</v>
      </c>
      <c r="Z15" s="36"/>
      <c r="AA15" s="27">
        <f t="shared" si="19"/>
        <v>0</v>
      </c>
      <c r="AB15" s="27">
        <f t="shared" si="20"/>
      </c>
      <c r="AD15" s="27">
        <f t="shared" si="21"/>
        <v>0</v>
      </c>
      <c r="AE15" s="27">
        <f t="shared" si="22"/>
        <v>0</v>
      </c>
      <c r="AF15" s="27">
        <f t="shared" si="23"/>
        <v>0</v>
      </c>
      <c r="AG15" s="27">
        <f t="shared" si="24"/>
        <v>0</v>
      </c>
      <c r="AH15" s="27">
        <f t="shared" si="25"/>
        <v>0</v>
      </c>
      <c r="AI15" s="27">
        <f t="shared" si="26"/>
        <v>0</v>
      </c>
      <c r="AJ15" s="27">
        <f t="shared" si="27"/>
        <v>0</v>
      </c>
      <c r="AK15" s="27">
        <f t="shared" si="28"/>
        <v>0</v>
      </c>
      <c r="AL15" s="27">
        <f t="shared" si="29"/>
        <v>0</v>
      </c>
      <c r="AM15" s="27">
        <f t="shared" si="30"/>
        <v>0</v>
      </c>
      <c r="AN15" s="27">
        <f t="shared" si="31"/>
        <v>0</v>
      </c>
      <c r="AO15" s="27">
        <f t="shared" si="32"/>
        <v>0</v>
      </c>
      <c r="AP15" s="27">
        <f t="shared" si="33"/>
        <v>0</v>
      </c>
      <c r="AQ15" s="27">
        <f t="shared" si="34"/>
        <v>0</v>
      </c>
      <c r="AR15" s="27">
        <f t="shared" si="35"/>
        <v>0</v>
      </c>
      <c r="AS15" s="27">
        <f t="shared" si="36"/>
        <v>0</v>
      </c>
      <c r="AT15" s="27">
        <f t="shared" si="37"/>
        <v>0</v>
      </c>
      <c r="AU15" s="27">
        <f t="shared" si="38"/>
        <v>0</v>
      </c>
    </row>
    <row r="16" spans="1:47" ht="12" customHeight="1">
      <c r="A16" s="30">
        <f t="shared" si="39"/>
        <v>12</v>
      </c>
      <c r="B16" s="27">
        <f t="shared" si="5"/>
        <v>122.7184630308513</v>
      </c>
      <c r="C16" s="28">
        <f t="shared" si="0"/>
        <v>12.512477087567417</v>
      </c>
      <c r="D16" s="35"/>
      <c r="E16" s="27">
        <f t="shared" si="6"/>
        <v>0</v>
      </c>
      <c r="F16" s="27">
        <f t="shared" si="7"/>
      </c>
      <c r="G16" s="28">
        <f t="shared" si="8"/>
        <v>13.297370902355343</v>
      </c>
      <c r="H16" s="36"/>
      <c r="I16" s="27">
        <f t="shared" si="9"/>
        <v>0</v>
      </c>
      <c r="J16" s="27">
        <f t="shared" si="10"/>
      </c>
      <c r="K16" s="28">
        <f t="shared" si="1"/>
        <v>10.425419837774493</v>
      </c>
      <c r="L16" s="36"/>
      <c r="M16" s="27">
        <f t="shared" si="11"/>
        <v>0</v>
      </c>
      <c r="N16" s="27">
        <f t="shared" si="12"/>
      </c>
      <c r="O16" s="29">
        <f t="shared" si="2"/>
        <v>12</v>
      </c>
      <c r="P16" s="27">
        <f t="shared" si="13"/>
        <v>122.7184630308513</v>
      </c>
      <c r="Q16" s="28">
        <f t="shared" si="3"/>
        <v>12.512477087567417</v>
      </c>
      <c r="R16" s="35"/>
      <c r="S16" s="27">
        <f t="shared" si="14"/>
        <v>0</v>
      </c>
      <c r="T16" s="27">
        <f t="shared" si="15"/>
      </c>
      <c r="U16" s="28">
        <f t="shared" si="16"/>
        <v>13.297370902355343</v>
      </c>
      <c r="V16" s="36"/>
      <c r="W16" s="27">
        <f t="shared" si="17"/>
        <v>0</v>
      </c>
      <c r="X16" s="27">
        <f t="shared" si="18"/>
      </c>
      <c r="Y16" s="28">
        <f t="shared" si="4"/>
        <v>10.425419837774493</v>
      </c>
      <c r="Z16" s="36"/>
      <c r="AA16" s="27">
        <f t="shared" si="19"/>
        <v>0</v>
      </c>
      <c r="AB16" s="27">
        <f t="shared" si="20"/>
      </c>
      <c r="AD16" s="27">
        <f t="shared" si="21"/>
        <v>0</v>
      </c>
      <c r="AE16" s="27">
        <f t="shared" si="22"/>
        <v>0</v>
      </c>
      <c r="AF16" s="27">
        <f t="shared" si="23"/>
        <v>0</v>
      </c>
      <c r="AG16" s="27">
        <f t="shared" si="24"/>
        <v>0</v>
      </c>
      <c r="AH16" s="27">
        <f t="shared" si="25"/>
        <v>0</v>
      </c>
      <c r="AI16" s="27">
        <f t="shared" si="26"/>
        <v>0</v>
      </c>
      <c r="AJ16" s="27">
        <f t="shared" si="27"/>
        <v>0</v>
      </c>
      <c r="AK16" s="27">
        <f t="shared" si="28"/>
        <v>0</v>
      </c>
      <c r="AL16" s="27">
        <f t="shared" si="29"/>
        <v>0</v>
      </c>
      <c r="AM16" s="27">
        <f t="shared" si="30"/>
        <v>0</v>
      </c>
      <c r="AN16" s="27">
        <f t="shared" si="31"/>
        <v>0</v>
      </c>
      <c r="AO16" s="27">
        <f t="shared" si="32"/>
        <v>0</v>
      </c>
      <c r="AP16" s="27">
        <f t="shared" si="33"/>
        <v>0</v>
      </c>
      <c r="AQ16" s="27">
        <f t="shared" si="34"/>
        <v>0</v>
      </c>
      <c r="AR16" s="27">
        <f t="shared" si="35"/>
        <v>0</v>
      </c>
      <c r="AS16" s="27">
        <f t="shared" si="36"/>
        <v>0</v>
      </c>
      <c r="AT16" s="27">
        <f t="shared" si="37"/>
        <v>0</v>
      </c>
      <c r="AU16" s="27">
        <f t="shared" si="38"/>
        <v>0</v>
      </c>
    </row>
    <row r="17" spans="1:47" ht="12" customHeight="1">
      <c r="A17" s="30">
        <f t="shared" si="39"/>
        <v>13</v>
      </c>
      <c r="B17" s="27">
        <f t="shared" si="5"/>
        <v>143.13881527918494</v>
      </c>
      <c r="C17" s="28">
        <f t="shared" si="0"/>
        <v>13.133176281213364</v>
      </c>
      <c r="D17" s="35"/>
      <c r="E17" s="27">
        <f t="shared" si="6"/>
        <v>0</v>
      </c>
      <c r="F17" s="27">
        <f t="shared" si="7"/>
      </c>
      <c r="G17" s="28">
        <f t="shared" si="8"/>
        <v>14.190225514571406</v>
      </c>
      <c r="H17" s="36"/>
      <c r="I17" s="27">
        <f t="shared" si="9"/>
        <v>0</v>
      </c>
      <c r="J17" s="27">
        <f t="shared" si="10"/>
      </c>
      <c r="K17" s="28">
        <f t="shared" si="1"/>
        <v>10.933594616198075</v>
      </c>
      <c r="L17" s="36"/>
      <c r="M17" s="27">
        <f t="shared" si="11"/>
        <v>0</v>
      </c>
      <c r="N17" s="27">
        <f t="shared" si="12"/>
      </c>
      <c r="O17" s="29">
        <f t="shared" si="2"/>
        <v>13</v>
      </c>
      <c r="P17" s="27">
        <f t="shared" si="13"/>
        <v>143.13881527918494</v>
      </c>
      <c r="Q17" s="28">
        <f t="shared" si="3"/>
        <v>13.133176281213364</v>
      </c>
      <c r="R17" s="35"/>
      <c r="S17" s="27">
        <f t="shared" si="14"/>
        <v>0</v>
      </c>
      <c r="T17" s="27">
        <f t="shared" si="15"/>
      </c>
      <c r="U17" s="28">
        <f t="shared" si="16"/>
        <v>14.190225514571406</v>
      </c>
      <c r="V17" s="36"/>
      <c r="W17" s="27">
        <f t="shared" si="17"/>
        <v>0</v>
      </c>
      <c r="X17" s="27">
        <f t="shared" si="18"/>
      </c>
      <c r="Y17" s="28">
        <f t="shared" si="4"/>
        <v>10.933594616198075</v>
      </c>
      <c r="Z17" s="36">
        <v>0</v>
      </c>
      <c r="AA17" s="27">
        <f t="shared" si="19"/>
        <v>0</v>
      </c>
      <c r="AB17" s="27">
        <f t="shared" si="20"/>
      </c>
      <c r="AD17" s="27">
        <f t="shared" si="21"/>
        <v>0</v>
      </c>
      <c r="AE17" s="27">
        <f t="shared" si="22"/>
        <v>0</v>
      </c>
      <c r="AF17" s="27">
        <f t="shared" si="23"/>
        <v>0</v>
      </c>
      <c r="AG17" s="27">
        <f t="shared" si="24"/>
        <v>0</v>
      </c>
      <c r="AH17" s="27">
        <f t="shared" si="25"/>
        <v>0</v>
      </c>
      <c r="AI17" s="27">
        <f t="shared" si="26"/>
        <v>0</v>
      </c>
      <c r="AJ17" s="27">
        <f t="shared" si="27"/>
        <v>0</v>
      </c>
      <c r="AK17" s="27">
        <f t="shared" si="28"/>
        <v>0</v>
      </c>
      <c r="AL17" s="27">
        <f t="shared" si="29"/>
        <v>0</v>
      </c>
      <c r="AM17" s="27">
        <f t="shared" si="30"/>
        <v>0</v>
      </c>
      <c r="AN17" s="27">
        <f t="shared" si="31"/>
        <v>0</v>
      </c>
      <c r="AO17" s="27">
        <f t="shared" si="32"/>
        <v>0</v>
      </c>
      <c r="AP17" s="27">
        <f t="shared" si="33"/>
        <v>0</v>
      </c>
      <c r="AQ17" s="27">
        <f t="shared" si="34"/>
        <v>0</v>
      </c>
      <c r="AR17" s="27">
        <f t="shared" si="35"/>
        <v>0</v>
      </c>
      <c r="AS17" s="27">
        <f t="shared" si="36"/>
        <v>0</v>
      </c>
      <c r="AT17" s="27">
        <f t="shared" si="37"/>
        <v>0</v>
      </c>
      <c r="AU17" s="27">
        <f t="shared" si="38"/>
        <v>0</v>
      </c>
    </row>
    <row r="18" spans="1:47" ht="12" customHeight="1">
      <c r="A18" s="30">
        <f t="shared" si="39"/>
        <v>14</v>
      </c>
      <c r="B18" s="27">
        <f t="shared" si="5"/>
        <v>165.1299638543135</v>
      </c>
      <c r="C18" s="28">
        <f t="shared" si="0"/>
        <v>13.709500622304828</v>
      </c>
      <c r="D18" s="35"/>
      <c r="E18" s="27">
        <f t="shared" si="6"/>
        <v>0</v>
      </c>
      <c r="F18" s="27">
        <f t="shared" si="7"/>
      </c>
      <c r="G18" s="28">
        <f t="shared" si="8"/>
        <v>15.021453272219091</v>
      </c>
      <c r="H18" s="36"/>
      <c r="I18" s="27">
        <f t="shared" si="9"/>
        <v>0</v>
      </c>
      <c r="J18" s="27">
        <f t="shared" si="10"/>
      </c>
      <c r="K18" s="28">
        <f t="shared" si="1"/>
        <v>11.405439105980559</v>
      </c>
      <c r="L18" s="36">
        <v>0</v>
      </c>
      <c r="M18" s="27">
        <f t="shared" si="11"/>
        <v>0</v>
      </c>
      <c r="N18" s="27">
        <f t="shared" si="12"/>
      </c>
      <c r="O18" s="29">
        <f t="shared" si="2"/>
        <v>14</v>
      </c>
      <c r="P18" s="27">
        <f t="shared" si="13"/>
        <v>165.1299638543135</v>
      </c>
      <c r="Q18" s="28">
        <f t="shared" si="3"/>
        <v>13.709500622304828</v>
      </c>
      <c r="R18" s="35"/>
      <c r="S18" s="27">
        <f t="shared" si="14"/>
        <v>0</v>
      </c>
      <c r="T18" s="27">
        <f t="shared" si="15"/>
      </c>
      <c r="U18" s="28">
        <f t="shared" si="16"/>
        <v>15.021453272219091</v>
      </c>
      <c r="V18" s="36"/>
      <c r="W18" s="27">
        <f t="shared" si="17"/>
        <v>0</v>
      </c>
      <c r="X18" s="27">
        <f t="shared" si="18"/>
      </c>
      <c r="Y18" s="28">
        <f t="shared" si="4"/>
        <v>11.405439105980559</v>
      </c>
      <c r="Z18" s="36">
        <v>0</v>
      </c>
      <c r="AA18" s="27">
        <f t="shared" si="19"/>
        <v>0</v>
      </c>
      <c r="AB18" s="27">
        <f t="shared" si="20"/>
      </c>
      <c r="AD18" s="27">
        <f t="shared" si="21"/>
        <v>0</v>
      </c>
      <c r="AE18" s="27">
        <f t="shared" si="22"/>
        <v>0</v>
      </c>
      <c r="AF18" s="27">
        <f t="shared" si="23"/>
        <v>0</v>
      </c>
      <c r="AG18" s="27">
        <f t="shared" si="24"/>
        <v>0</v>
      </c>
      <c r="AH18" s="27">
        <f t="shared" si="25"/>
        <v>0</v>
      </c>
      <c r="AI18" s="27">
        <f t="shared" si="26"/>
        <v>0</v>
      </c>
      <c r="AJ18" s="27">
        <f t="shared" si="27"/>
        <v>0</v>
      </c>
      <c r="AK18" s="27">
        <f t="shared" si="28"/>
        <v>0</v>
      </c>
      <c r="AL18" s="27">
        <f t="shared" si="29"/>
        <v>0</v>
      </c>
      <c r="AM18" s="27">
        <f t="shared" si="30"/>
        <v>0</v>
      </c>
      <c r="AN18" s="27">
        <f t="shared" si="31"/>
        <v>0</v>
      </c>
      <c r="AO18" s="27">
        <f t="shared" si="32"/>
        <v>0</v>
      </c>
      <c r="AP18" s="27">
        <f t="shared" si="33"/>
        <v>0</v>
      </c>
      <c r="AQ18" s="27">
        <f t="shared" si="34"/>
        <v>0</v>
      </c>
      <c r="AR18" s="27">
        <f t="shared" si="35"/>
        <v>0</v>
      </c>
      <c r="AS18" s="27">
        <f t="shared" si="36"/>
        <v>0</v>
      </c>
      <c r="AT18" s="27">
        <f t="shared" si="37"/>
        <v>0</v>
      </c>
      <c r="AU18" s="27">
        <f t="shared" si="38"/>
        <v>0</v>
      </c>
    </row>
    <row r="19" spans="1:47" ht="12" customHeight="1">
      <c r="A19" s="30">
        <f t="shared" si="39"/>
        <v>15</v>
      </c>
      <c r="B19" s="27">
        <f t="shared" si="5"/>
        <v>188.69190875623696</v>
      </c>
      <c r="C19" s="28">
        <f t="shared" si="0"/>
        <v>14.247373834041214</v>
      </c>
      <c r="D19" s="35"/>
      <c r="E19" s="27">
        <f t="shared" si="6"/>
        <v>0</v>
      </c>
      <c r="F19" s="27">
        <f t="shared" si="7"/>
      </c>
      <c r="G19" s="28">
        <f t="shared" si="8"/>
        <v>15.799014910847603</v>
      </c>
      <c r="H19" s="36"/>
      <c r="I19" s="27">
        <f t="shared" si="9"/>
        <v>0</v>
      </c>
      <c r="J19" s="27">
        <f t="shared" si="10"/>
      </c>
      <c r="K19" s="28">
        <f t="shared" si="1"/>
        <v>11.845803138981113</v>
      </c>
      <c r="L19" s="36">
        <v>0</v>
      </c>
      <c r="M19" s="27">
        <f t="shared" si="11"/>
        <v>0</v>
      </c>
      <c r="N19" s="27">
        <f t="shared" si="12"/>
      </c>
      <c r="O19" s="29">
        <f t="shared" si="2"/>
        <v>15</v>
      </c>
      <c r="P19" s="27">
        <f t="shared" si="13"/>
        <v>188.69190875623696</v>
      </c>
      <c r="Q19" s="28">
        <f t="shared" si="3"/>
        <v>14.247373834041214</v>
      </c>
      <c r="R19" s="35"/>
      <c r="S19" s="27">
        <f t="shared" si="14"/>
        <v>0</v>
      </c>
      <c r="T19" s="27">
        <f t="shared" si="15"/>
      </c>
      <c r="U19" s="28">
        <f t="shared" si="16"/>
        <v>15.799014910847603</v>
      </c>
      <c r="V19" s="36"/>
      <c r="W19" s="27">
        <f t="shared" si="17"/>
        <v>0</v>
      </c>
      <c r="X19" s="27">
        <f t="shared" si="18"/>
      </c>
      <c r="Y19" s="28">
        <f t="shared" si="4"/>
        <v>11.845803138981113</v>
      </c>
      <c r="Z19" s="36">
        <v>0</v>
      </c>
      <c r="AA19" s="27">
        <f t="shared" si="19"/>
        <v>0</v>
      </c>
      <c r="AB19" s="27">
        <f t="shared" si="20"/>
      </c>
      <c r="AD19" s="27">
        <f t="shared" si="21"/>
        <v>0</v>
      </c>
      <c r="AE19" s="27">
        <f t="shared" si="22"/>
        <v>0</v>
      </c>
      <c r="AF19" s="27">
        <f t="shared" si="23"/>
        <v>0</v>
      </c>
      <c r="AG19" s="27">
        <f t="shared" si="24"/>
        <v>0</v>
      </c>
      <c r="AH19" s="27">
        <f t="shared" si="25"/>
        <v>0</v>
      </c>
      <c r="AI19" s="27">
        <f t="shared" si="26"/>
        <v>0</v>
      </c>
      <c r="AJ19" s="27">
        <f t="shared" si="27"/>
        <v>0</v>
      </c>
      <c r="AK19" s="27">
        <f t="shared" si="28"/>
        <v>0</v>
      </c>
      <c r="AL19" s="27">
        <f t="shared" si="29"/>
        <v>0</v>
      </c>
      <c r="AM19" s="27">
        <f t="shared" si="30"/>
        <v>0</v>
      </c>
      <c r="AN19" s="27">
        <f t="shared" si="31"/>
        <v>0</v>
      </c>
      <c r="AO19" s="27">
        <f t="shared" si="32"/>
        <v>0</v>
      </c>
      <c r="AP19" s="27">
        <f t="shared" si="33"/>
        <v>0</v>
      </c>
      <c r="AQ19" s="27">
        <f t="shared" si="34"/>
        <v>0</v>
      </c>
      <c r="AR19" s="27">
        <f t="shared" si="35"/>
        <v>0</v>
      </c>
      <c r="AS19" s="27">
        <f t="shared" si="36"/>
        <v>0</v>
      </c>
      <c r="AT19" s="27">
        <f t="shared" si="37"/>
        <v>0</v>
      </c>
      <c r="AU19" s="27">
        <f t="shared" si="38"/>
        <v>0</v>
      </c>
    </row>
    <row r="20" spans="1:47" ht="12" customHeight="1">
      <c r="A20" s="30">
        <f t="shared" si="39"/>
        <v>16</v>
      </c>
      <c r="B20" s="27">
        <f t="shared" si="5"/>
        <v>213.8246499849553</v>
      </c>
      <c r="C20" s="28">
        <f t="shared" si="0"/>
        <v>14.751607334418772</v>
      </c>
      <c r="D20" s="35"/>
      <c r="E20" s="27">
        <f t="shared" si="6"/>
        <v>0</v>
      </c>
      <c r="F20" s="27">
        <f t="shared" si="7"/>
      </c>
      <c r="G20" s="28">
        <f t="shared" si="8"/>
        <v>16.52942179730752</v>
      </c>
      <c r="H20" s="36"/>
      <c r="I20" s="27">
        <f t="shared" si="9"/>
        <v>0</v>
      </c>
      <c r="J20" s="27">
        <f t="shared" si="10"/>
      </c>
      <c r="K20" s="28">
        <f t="shared" si="1"/>
        <v>12.258625887828234</v>
      </c>
      <c r="L20" s="36">
        <v>0</v>
      </c>
      <c r="M20" s="27">
        <f t="shared" si="11"/>
        <v>0</v>
      </c>
      <c r="N20" s="27">
        <f t="shared" si="12"/>
      </c>
      <c r="O20" s="29">
        <f t="shared" si="2"/>
        <v>16</v>
      </c>
      <c r="P20" s="27">
        <f t="shared" si="13"/>
        <v>213.8246499849553</v>
      </c>
      <c r="Q20" s="28">
        <f t="shared" si="3"/>
        <v>14.751607334418772</v>
      </c>
      <c r="R20" s="35"/>
      <c r="S20" s="27">
        <f t="shared" si="14"/>
        <v>0</v>
      </c>
      <c r="T20" s="27">
        <f t="shared" si="15"/>
      </c>
      <c r="U20" s="28">
        <f t="shared" si="16"/>
        <v>16.52942179730752</v>
      </c>
      <c r="V20" s="36"/>
      <c r="W20" s="27">
        <f t="shared" si="17"/>
        <v>0</v>
      </c>
      <c r="X20" s="27">
        <f t="shared" si="18"/>
      </c>
      <c r="Y20" s="28">
        <f t="shared" si="4"/>
        <v>12.258625887828234</v>
      </c>
      <c r="Z20" s="36">
        <v>0</v>
      </c>
      <c r="AA20" s="27">
        <f t="shared" si="19"/>
        <v>0</v>
      </c>
      <c r="AB20" s="27">
        <f t="shared" si="20"/>
      </c>
      <c r="AD20" s="27">
        <f t="shared" si="21"/>
        <v>0</v>
      </c>
      <c r="AE20" s="27">
        <f t="shared" si="22"/>
        <v>0</v>
      </c>
      <c r="AF20" s="27">
        <f t="shared" si="23"/>
        <v>0</v>
      </c>
      <c r="AG20" s="27">
        <f t="shared" si="24"/>
        <v>0</v>
      </c>
      <c r="AH20" s="27">
        <f t="shared" si="25"/>
        <v>0</v>
      </c>
      <c r="AI20" s="27">
        <f t="shared" si="26"/>
        <v>0</v>
      </c>
      <c r="AJ20" s="27">
        <f t="shared" si="27"/>
        <v>0</v>
      </c>
      <c r="AK20" s="27">
        <f t="shared" si="28"/>
        <v>0</v>
      </c>
      <c r="AL20" s="27">
        <f t="shared" si="29"/>
        <v>0</v>
      </c>
      <c r="AM20" s="27">
        <f t="shared" si="30"/>
        <v>0</v>
      </c>
      <c r="AN20" s="27">
        <f t="shared" si="31"/>
        <v>0</v>
      </c>
      <c r="AO20" s="27">
        <f t="shared" si="32"/>
        <v>0</v>
      </c>
      <c r="AP20" s="27">
        <f t="shared" si="33"/>
        <v>0</v>
      </c>
      <c r="AQ20" s="27">
        <f t="shared" si="34"/>
        <v>0</v>
      </c>
      <c r="AR20" s="27">
        <f t="shared" si="35"/>
        <v>0</v>
      </c>
      <c r="AS20" s="27">
        <f t="shared" si="36"/>
        <v>0</v>
      </c>
      <c r="AT20" s="27">
        <f t="shared" si="37"/>
        <v>0</v>
      </c>
      <c r="AU20" s="27">
        <f t="shared" si="38"/>
        <v>0</v>
      </c>
    </row>
    <row r="21" spans="1:47" ht="12" customHeight="1">
      <c r="A21" s="30">
        <f t="shared" si="39"/>
        <v>17</v>
      </c>
      <c r="B21" s="27">
        <f t="shared" si="5"/>
        <v>240.52818754046854</v>
      </c>
      <c r="C21" s="28">
        <f t="shared" si="0"/>
        <v>15.226162386933703</v>
      </c>
      <c r="D21" s="35"/>
      <c r="E21" s="27">
        <f t="shared" si="6"/>
        <v>0</v>
      </c>
      <c r="F21" s="27">
        <f t="shared" si="7"/>
      </c>
      <c r="G21" s="28">
        <f t="shared" si="8"/>
        <v>17.218067727573874</v>
      </c>
      <c r="H21" s="36"/>
      <c r="I21" s="27">
        <f t="shared" si="9"/>
        <v>0</v>
      </c>
      <c r="J21" s="27">
        <f t="shared" si="10"/>
      </c>
      <c r="K21" s="28">
        <f t="shared" si="1"/>
        <v>12.647150492226423</v>
      </c>
      <c r="L21" s="36">
        <v>0</v>
      </c>
      <c r="M21" s="27">
        <f t="shared" si="11"/>
        <v>0</v>
      </c>
      <c r="N21" s="27">
        <f t="shared" si="12"/>
      </c>
      <c r="O21" s="29">
        <f t="shared" si="2"/>
        <v>17</v>
      </c>
      <c r="P21" s="27">
        <f t="shared" si="13"/>
        <v>240.52818754046854</v>
      </c>
      <c r="Q21" s="28">
        <f t="shared" si="3"/>
        <v>15.226162386933703</v>
      </c>
      <c r="R21" s="35"/>
      <c r="S21" s="27">
        <f t="shared" si="14"/>
        <v>0</v>
      </c>
      <c r="T21" s="27">
        <f t="shared" si="15"/>
      </c>
      <c r="U21" s="28">
        <f t="shared" si="16"/>
        <v>17.218067727573874</v>
      </c>
      <c r="V21" s="36"/>
      <c r="W21" s="27">
        <f t="shared" si="17"/>
        <v>0</v>
      </c>
      <c r="X21" s="27">
        <f t="shared" si="18"/>
      </c>
      <c r="Y21" s="28">
        <f t="shared" si="4"/>
        <v>12.647150492226423</v>
      </c>
      <c r="Z21" s="36">
        <v>0</v>
      </c>
      <c r="AA21" s="27">
        <f t="shared" si="19"/>
        <v>0</v>
      </c>
      <c r="AB21" s="27">
        <f t="shared" si="20"/>
      </c>
      <c r="AD21" s="27">
        <f t="shared" si="21"/>
        <v>0</v>
      </c>
      <c r="AE21" s="27">
        <f t="shared" si="22"/>
        <v>0</v>
      </c>
      <c r="AF21" s="27">
        <f t="shared" si="23"/>
        <v>0</v>
      </c>
      <c r="AG21" s="27">
        <f t="shared" si="24"/>
        <v>0</v>
      </c>
      <c r="AH21" s="27">
        <f t="shared" si="25"/>
        <v>0</v>
      </c>
      <c r="AI21" s="27">
        <f t="shared" si="26"/>
        <v>0</v>
      </c>
      <c r="AJ21" s="27">
        <f t="shared" si="27"/>
        <v>0</v>
      </c>
      <c r="AK21" s="27">
        <f t="shared" si="28"/>
        <v>0</v>
      </c>
      <c r="AL21" s="27">
        <f t="shared" si="29"/>
        <v>0</v>
      </c>
      <c r="AM21" s="27">
        <f t="shared" si="30"/>
        <v>0</v>
      </c>
      <c r="AN21" s="27">
        <f t="shared" si="31"/>
        <v>0</v>
      </c>
      <c r="AO21" s="27">
        <f t="shared" si="32"/>
        <v>0</v>
      </c>
      <c r="AP21" s="27">
        <f t="shared" si="33"/>
        <v>0</v>
      </c>
      <c r="AQ21" s="27">
        <f t="shared" si="34"/>
        <v>0</v>
      </c>
      <c r="AR21" s="27">
        <f t="shared" si="35"/>
        <v>0</v>
      </c>
      <c r="AS21" s="27">
        <f t="shared" si="36"/>
        <v>0</v>
      </c>
      <c r="AT21" s="27">
        <f t="shared" si="37"/>
        <v>0</v>
      </c>
      <c r="AU21" s="27">
        <f t="shared" si="38"/>
        <v>0</v>
      </c>
    </row>
    <row r="22" spans="1:47" ht="12" customHeight="1">
      <c r="A22" s="30">
        <f t="shared" si="39"/>
        <v>18</v>
      </c>
      <c r="B22" s="27">
        <f t="shared" si="5"/>
        <v>268.8025214227767</v>
      </c>
      <c r="C22" s="28">
        <f t="shared" si="0"/>
        <v>15.674339299481012</v>
      </c>
      <c r="D22" s="35"/>
      <c r="E22" s="27">
        <f t="shared" si="6"/>
        <v>0</v>
      </c>
      <c r="F22" s="27">
        <f t="shared" si="7"/>
      </c>
      <c r="G22" s="28">
        <f t="shared" si="8"/>
        <v>17.869470896192997</v>
      </c>
      <c r="H22" s="36"/>
      <c r="I22" s="27">
        <f t="shared" si="9"/>
        <v>0</v>
      </c>
      <c r="J22" s="27">
        <f t="shared" si="10"/>
      </c>
      <c r="K22" s="28">
        <f t="shared" si="1"/>
        <v>13.014078958639425</v>
      </c>
      <c r="L22" s="36">
        <v>0</v>
      </c>
      <c r="M22" s="27">
        <f t="shared" si="11"/>
        <v>0</v>
      </c>
      <c r="N22" s="27">
        <f t="shared" si="12"/>
      </c>
      <c r="O22" s="29">
        <f t="shared" si="2"/>
        <v>18</v>
      </c>
      <c r="P22" s="27">
        <f t="shared" si="13"/>
        <v>268.8025214227767</v>
      </c>
      <c r="Q22" s="28">
        <f t="shared" si="3"/>
        <v>15.674339299481012</v>
      </c>
      <c r="R22" s="35"/>
      <c r="S22" s="27">
        <f t="shared" si="14"/>
        <v>0</v>
      </c>
      <c r="T22" s="27">
        <f t="shared" si="15"/>
      </c>
      <c r="U22" s="28">
        <f t="shared" si="16"/>
        <v>17.869470896192997</v>
      </c>
      <c r="V22" s="36">
        <v>0</v>
      </c>
      <c r="W22" s="27">
        <f t="shared" si="17"/>
        <v>0</v>
      </c>
      <c r="X22" s="27">
        <f t="shared" si="18"/>
      </c>
      <c r="Y22" s="28">
        <f t="shared" si="4"/>
        <v>13.014078958639425</v>
      </c>
      <c r="Z22" s="36">
        <v>0</v>
      </c>
      <c r="AA22" s="27">
        <f t="shared" si="19"/>
        <v>0</v>
      </c>
      <c r="AB22" s="27">
        <f t="shared" si="20"/>
      </c>
      <c r="AD22" s="27">
        <f t="shared" si="21"/>
        <v>0</v>
      </c>
      <c r="AE22" s="27">
        <f t="shared" si="22"/>
        <v>0</v>
      </c>
      <c r="AF22" s="27">
        <f t="shared" si="23"/>
        <v>0</v>
      </c>
      <c r="AG22" s="27">
        <f t="shared" si="24"/>
        <v>0</v>
      </c>
      <c r="AH22" s="27">
        <f t="shared" si="25"/>
        <v>0</v>
      </c>
      <c r="AI22" s="27">
        <f t="shared" si="26"/>
        <v>0</v>
      </c>
      <c r="AJ22" s="27">
        <f t="shared" si="27"/>
        <v>0</v>
      </c>
      <c r="AK22" s="27">
        <f t="shared" si="28"/>
        <v>0</v>
      </c>
      <c r="AL22" s="27">
        <f t="shared" si="29"/>
        <v>0</v>
      </c>
      <c r="AM22" s="27">
        <f t="shared" si="30"/>
        <v>0</v>
      </c>
      <c r="AN22" s="27">
        <f t="shared" si="31"/>
        <v>0</v>
      </c>
      <c r="AO22" s="27">
        <f t="shared" si="32"/>
        <v>0</v>
      </c>
      <c r="AP22" s="27">
        <f t="shared" si="33"/>
        <v>0</v>
      </c>
      <c r="AQ22" s="27">
        <f t="shared" si="34"/>
        <v>0</v>
      </c>
      <c r="AR22" s="27">
        <f t="shared" si="35"/>
        <v>0</v>
      </c>
      <c r="AS22" s="27">
        <f t="shared" si="36"/>
        <v>0</v>
      </c>
      <c r="AT22" s="27">
        <f t="shared" si="37"/>
        <v>0</v>
      </c>
      <c r="AU22" s="27">
        <f t="shared" si="38"/>
        <v>0</v>
      </c>
    </row>
    <row r="23" spans="1:47" ht="12" customHeight="1">
      <c r="A23" s="30">
        <f t="shared" si="39"/>
        <v>19</v>
      </c>
      <c r="B23" s="27">
        <f t="shared" si="5"/>
        <v>298.6476516318797</v>
      </c>
      <c r="C23" s="28">
        <f t="shared" si="0"/>
        <v>16.09891675376878</v>
      </c>
      <c r="D23" s="35"/>
      <c r="E23" s="27">
        <f t="shared" si="6"/>
        <v>0</v>
      </c>
      <c r="F23" s="27">
        <f t="shared" si="7"/>
      </c>
      <c r="G23" s="28">
        <f t="shared" si="8"/>
        <v>18.48745372771191</v>
      </c>
      <c r="H23" s="36">
        <v>0</v>
      </c>
      <c r="I23" s="27">
        <f t="shared" si="9"/>
        <v>0</v>
      </c>
      <c r="J23" s="27">
        <f t="shared" si="10"/>
      </c>
      <c r="K23" s="28">
        <f t="shared" si="1"/>
        <v>13.361686231155726</v>
      </c>
      <c r="L23" s="36">
        <v>0</v>
      </c>
      <c r="M23" s="27">
        <f t="shared" si="11"/>
        <v>0</v>
      </c>
      <c r="N23" s="27">
        <f t="shared" si="12"/>
      </c>
      <c r="O23" s="29">
        <f t="shared" si="2"/>
        <v>19</v>
      </c>
      <c r="P23" s="27">
        <f t="shared" si="13"/>
        <v>298.6476516318797</v>
      </c>
      <c r="Q23" s="28">
        <f t="shared" si="3"/>
        <v>16.09891675376878</v>
      </c>
      <c r="R23" s="35"/>
      <c r="S23" s="27">
        <f t="shared" si="14"/>
        <v>0</v>
      </c>
      <c r="T23" s="27">
        <f t="shared" si="15"/>
      </c>
      <c r="U23" s="28">
        <f t="shared" si="16"/>
        <v>18.48745372771191</v>
      </c>
      <c r="V23" s="36">
        <v>0</v>
      </c>
      <c r="W23" s="27">
        <f t="shared" si="17"/>
        <v>0</v>
      </c>
      <c r="X23" s="27">
        <f t="shared" si="18"/>
      </c>
      <c r="Y23" s="28">
        <f t="shared" si="4"/>
        <v>13.361686231155726</v>
      </c>
      <c r="Z23" s="36">
        <v>0</v>
      </c>
      <c r="AA23" s="27">
        <f t="shared" si="19"/>
        <v>0</v>
      </c>
      <c r="AB23" s="27">
        <f t="shared" si="20"/>
      </c>
      <c r="AD23" s="27">
        <f t="shared" si="21"/>
        <v>0</v>
      </c>
      <c r="AE23" s="27">
        <f t="shared" si="22"/>
        <v>0</v>
      </c>
      <c r="AF23" s="27">
        <f t="shared" si="23"/>
        <v>0</v>
      </c>
      <c r="AG23" s="27">
        <f t="shared" si="24"/>
        <v>0</v>
      </c>
      <c r="AH23" s="27">
        <f t="shared" si="25"/>
        <v>0</v>
      </c>
      <c r="AI23" s="27">
        <f t="shared" si="26"/>
        <v>0</v>
      </c>
      <c r="AJ23" s="27">
        <f t="shared" si="27"/>
        <v>0</v>
      </c>
      <c r="AK23" s="27">
        <f t="shared" si="28"/>
        <v>0</v>
      </c>
      <c r="AL23" s="27">
        <f t="shared" si="29"/>
        <v>0</v>
      </c>
      <c r="AM23" s="27">
        <f t="shared" si="30"/>
        <v>0</v>
      </c>
      <c r="AN23" s="27">
        <f t="shared" si="31"/>
        <v>0</v>
      </c>
      <c r="AO23" s="27">
        <f t="shared" si="32"/>
        <v>0</v>
      </c>
      <c r="AP23" s="27">
        <f t="shared" si="33"/>
        <v>0</v>
      </c>
      <c r="AQ23" s="27">
        <f t="shared" si="34"/>
        <v>0</v>
      </c>
      <c r="AR23" s="27">
        <f t="shared" si="35"/>
        <v>0</v>
      </c>
      <c r="AS23" s="27">
        <f t="shared" si="36"/>
        <v>0</v>
      </c>
      <c r="AT23" s="27">
        <f t="shared" si="37"/>
        <v>0</v>
      </c>
      <c r="AU23" s="27">
        <f t="shared" si="38"/>
        <v>0</v>
      </c>
    </row>
    <row r="24" spans="1:47" ht="12" customHeight="1">
      <c r="A24" s="30">
        <f t="shared" si="39"/>
        <v>20</v>
      </c>
      <c r="B24" s="27">
        <f t="shared" si="5"/>
        <v>330.0635781677776</v>
      </c>
      <c r="C24" s="28">
        <f t="shared" si="0"/>
        <v>16.50225625212199</v>
      </c>
      <c r="D24" s="35"/>
      <c r="E24" s="27">
        <f t="shared" si="6"/>
        <v>0</v>
      </c>
      <c r="F24" s="27">
        <f t="shared" si="7"/>
      </c>
      <c r="G24" s="28">
        <f t="shared" si="8"/>
        <v>19.075278786790495</v>
      </c>
      <c r="H24" s="36">
        <v>0</v>
      </c>
      <c r="I24" s="27">
        <f t="shared" si="9"/>
        <v>0</v>
      </c>
      <c r="J24" s="27">
        <f t="shared" si="10"/>
      </c>
      <c r="K24" s="28">
        <f t="shared" si="1"/>
        <v>13.691905703491692</v>
      </c>
      <c r="L24" s="36">
        <v>0</v>
      </c>
      <c r="M24" s="27">
        <f t="shared" si="11"/>
        <v>0</v>
      </c>
      <c r="N24" s="27">
        <f t="shared" si="12"/>
      </c>
      <c r="O24" s="29">
        <f t="shared" si="2"/>
        <v>20</v>
      </c>
      <c r="P24" s="27">
        <f t="shared" si="13"/>
        <v>330.0635781677776</v>
      </c>
      <c r="Q24" s="28">
        <f t="shared" si="3"/>
        <v>16.50225625212199</v>
      </c>
      <c r="R24" s="35">
        <v>0</v>
      </c>
      <c r="S24" s="27">
        <f t="shared" si="14"/>
        <v>0</v>
      </c>
      <c r="T24" s="27">
        <f t="shared" si="15"/>
      </c>
      <c r="U24" s="28">
        <f t="shared" si="16"/>
        <v>19.075278786790495</v>
      </c>
      <c r="V24" s="36">
        <v>0</v>
      </c>
      <c r="W24" s="27">
        <f t="shared" si="17"/>
        <v>0</v>
      </c>
      <c r="X24" s="27">
        <f t="shared" si="18"/>
      </c>
      <c r="Y24" s="28">
        <f t="shared" si="4"/>
        <v>13.691905703491692</v>
      </c>
      <c r="Z24" s="36">
        <v>0</v>
      </c>
      <c r="AA24" s="27">
        <f t="shared" si="19"/>
        <v>0</v>
      </c>
      <c r="AB24" s="27">
        <f t="shared" si="20"/>
      </c>
      <c r="AD24" s="27">
        <f t="shared" si="21"/>
        <v>0</v>
      </c>
      <c r="AE24" s="27">
        <f t="shared" si="22"/>
        <v>0</v>
      </c>
      <c r="AF24" s="27">
        <f t="shared" si="23"/>
        <v>0</v>
      </c>
      <c r="AG24" s="27">
        <f t="shared" si="24"/>
        <v>0</v>
      </c>
      <c r="AH24" s="27">
        <f t="shared" si="25"/>
        <v>0</v>
      </c>
      <c r="AI24" s="27">
        <f t="shared" si="26"/>
        <v>0</v>
      </c>
      <c r="AJ24" s="27">
        <f t="shared" si="27"/>
        <v>0</v>
      </c>
      <c r="AK24" s="27">
        <f t="shared" si="28"/>
        <v>0</v>
      </c>
      <c r="AL24" s="27">
        <f t="shared" si="29"/>
        <v>0</v>
      </c>
      <c r="AM24" s="27">
        <f t="shared" si="30"/>
        <v>0</v>
      </c>
      <c r="AN24" s="27">
        <f t="shared" si="31"/>
        <v>0</v>
      </c>
      <c r="AO24" s="27">
        <f t="shared" si="32"/>
        <v>0</v>
      </c>
      <c r="AP24" s="27">
        <f t="shared" si="33"/>
        <v>0</v>
      </c>
      <c r="AQ24" s="27">
        <f t="shared" si="34"/>
        <v>0</v>
      </c>
      <c r="AR24" s="27">
        <f t="shared" si="35"/>
        <v>0</v>
      </c>
      <c r="AS24" s="27">
        <f t="shared" si="36"/>
        <v>0</v>
      </c>
      <c r="AT24" s="27">
        <f t="shared" si="37"/>
        <v>0</v>
      </c>
      <c r="AU24" s="27">
        <f t="shared" si="38"/>
        <v>0</v>
      </c>
    </row>
    <row r="25" spans="1:47" ht="12" customHeight="1">
      <c r="A25" s="30">
        <f t="shared" si="39"/>
        <v>21</v>
      </c>
      <c r="B25" s="27">
        <f t="shared" si="5"/>
        <v>363.05030103047045</v>
      </c>
      <c r="C25" s="28">
        <f t="shared" si="0"/>
        <v>16.886381663708747</v>
      </c>
      <c r="D25" s="35"/>
      <c r="E25" s="27">
        <f t="shared" si="6"/>
        <v>0</v>
      </c>
      <c r="F25" s="27">
        <f t="shared" si="7"/>
      </c>
      <c r="G25" s="28">
        <f t="shared" si="8"/>
        <v>19.635753042297317</v>
      </c>
      <c r="H25" s="36">
        <v>0</v>
      </c>
      <c r="I25" s="27">
        <f t="shared" si="9"/>
        <v>0</v>
      </c>
      <c r="J25" s="27">
        <f t="shared" si="10"/>
      </c>
      <c r="K25" s="28">
        <f t="shared" si="1"/>
        <v>14.006394344556867</v>
      </c>
      <c r="L25" s="36">
        <v>0</v>
      </c>
      <c r="M25" s="27">
        <f t="shared" si="11"/>
        <v>0</v>
      </c>
      <c r="N25" s="27">
        <f t="shared" si="12"/>
      </c>
      <c r="O25" s="29">
        <f t="shared" si="2"/>
        <v>21</v>
      </c>
      <c r="P25" s="27">
        <f t="shared" si="13"/>
        <v>363.05030103047045</v>
      </c>
      <c r="Q25" s="28">
        <f t="shared" si="3"/>
        <v>16.886381663708747</v>
      </c>
      <c r="R25" s="35">
        <v>0</v>
      </c>
      <c r="S25" s="27">
        <f t="shared" si="14"/>
        <v>0</v>
      </c>
      <c r="T25" s="27">
        <f t="shared" si="15"/>
      </c>
      <c r="U25" s="28">
        <f t="shared" si="16"/>
        <v>19.635753042297317</v>
      </c>
      <c r="V25" s="36">
        <v>0</v>
      </c>
      <c r="W25" s="27">
        <f t="shared" si="17"/>
        <v>0</v>
      </c>
      <c r="X25" s="27">
        <f t="shared" si="18"/>
      </c>
      <c r="Y25" s="28">
        <f t="shared" si="4"/>
        <v>14.006394344556867</v>
      </c>
      <c r="Z25" s="36">
        <v>0</v>
      </c>
      <c r="AA25" s="27">
        <f t="shared" si="19"/>
        <v>0</v>
      </c>
      <c r="AB25" s="27">
        <f t="shared" si="20"/>
      </c>
      <c r="AD25" s="27">
        <f t="shared" si="21"/>
        <v>0</v>
      </c>
      <c r="AE25" s="27">
        <f t="shared" si="22"/>
        <v>0</v>
      </c>
      <c r="AF25" s="27">
        <f t="shared" si="23"/>
        <v>0</v>
      </c>
      <c r="AG25" s="27">
        <f t="shared" si="24"/>
        <v>0</v>
      </c>
      <c r="AH25" s="27">
        <f t="shared" si="25"/>
        <v>0</v>
      </c>
      <c r="AI25" s="27">
        <f t="shared" si="26"/>
        <v>0</v>
      </c>
      <c r="AJ25" s="27">
        <f t="shared" si="27"/>
        <v>0</v>
      </c>
      <c r="AK25" s="27">
        <f t="shared" si="28"/>
        <v>0</v>
      </c>
      <c r="AL25" s="27">
        <f t="shared" si="29"/>
        <v>0</v>
      </c>
      <c r="AM25" s="27">
        <f t="shared" si="30"/>
        <v>0</v>
      </c>
      <c r="AN25" s="27">
        <f t="shared" si="31"/>
        <v>0</v>
      </c>
      <c r="AO25" s="27">
        <f t="shared" si="32"/>
        <v>0</v>
      </c>
      <c r="AP25" s="27">
        <f t="shared" si="33"/>
        <v>0</v>
      </c>
      <c r="AQ25" s="27">
        <f t="shared" si="34"/>
        <v>0</v>
      </c>
      <c r="AR25" s="27">
        <f t="shared" si="35"/>
        <v>0</v>
      </c>
      <c r="AS25" s="27">
        <f t="shared" si="36"/>
        <v>0</v>
      </c>
      <c r="AT25" s="27">
        <f t="shared" si="37"/>
        <v>0</v>
      </c>
      <c r="AU25" s="27">
        <f t="shared" si="38"/>
        <v>0</v>
      </c>
    </row>
    <row r="26" spans="1:47" ht="12" customHeight="1">
      <c r="A26" s="30">
        <f t="shared" si="39"/>
        <v>22</v>
      </c>
      <c r="B26" s="27">
        <f t="shared" si="5"/>
        <v>397.60782021995817</v>
      </c>
      <c r="C26" s="28">
        <f t="shared" si="0"/>
        <v>17.25304067083887</v>
      </c>
      <c r="D26" s="35">
        <v>0</v>
      </c>
      <c r="E26" s="27">
        <f t="shared" si="6"/>
        <v>0</v>
      </c>
      <c r="F26" s="27">
        <f t="shared" si="7"/>
      </c>
      <c r="G26" s="28">
        <f t="shared" si="8"/>
        <v>20.171308935665657</v>
      </c>
      <c r="H26" s="36">
        <v>0</v>
      </c>
      <c r="I26" s="27">
        <f t="shared" si="9"/>
        <v>0</v>
      </c>
      <c r="J26" s="27">
        <f t="shared" si="10"/>
      </c>
      <c r="K26" s="28">
        <f t="shared" si="1"/>
        <v>14.306583005365159</v>
      </c>
      <c r="L26" s="36">
        <v>0</v>
      </c>
      <c r="M26" s="27">
        <f t="shared" si="11"/>
        <v>0</v>
      </c>
      <c r="N26" s="27">
        <f t="shared" si="12"/>
      </c>
      <c r="O26" s="29">
        <f t="shared" si="2"/>
        <v>22</v>
      </c>
      <c r="P26" s="27">
        <f t="shared" si="13"/>
        <v>397.60782021995817</v>
      </c>
      <c r="Q26" s="28">
        <f t="shared" si="3"/>
        <v>17.25304067083887</v>
      </c>
      <c r="R26" s="35"/>
      <c r="S26" s="27">
        <f t="shared" si="14"/>
        <v>0</v>
      </c>
      <c r="T26" s="27">
        <f t="shared" si="15"/>
      </c>
      <c r="U26" s="28">
        <f t="shared" si="16"/>
        <v>20.171308935665657</v>
      </c>
      <c r="V26" s="36"/>
      <c r="W26" s="27">
        <f t="shared" si="17"/>
        <v>0</v>
      </c>
      <c r="X26" s="27">
        <f t="shared" si="18"/>
      </c>
      <c r="Y26" s="28">
        <f t="shared" si="4"/>
        <v>14.306583005365159</v>
      </c>
      <c r="Z26" s="36">
        <v>0</v>
      </c>
      <c r="AA26" s="27">
        <f t="shared" si="19"/>
        <v>0</v>
      </c>
      <c r="AB26" s="27">
        <f t="shared" si="20"/>
      </c>
      <c r="AD26" s="27">
        <f t="shared" si="21"/>
        <v>0</v>
      </c>
      <c r="AE26" s="27">
        <f t="shared" si="22"/>
        <v>0</v>
      </c>
      <c r="AF26" s="27">
        <f t="shared" si="23"/>
        <v>0</v>
      </c>
      <c r="AG26" s="27">
        <f t="shared" si="24"/>
        <v>0</v>
      </c>
      <c r="AH26" s="27">
        <f t="shared" si="25"/>
        <v>0</v>
      </c>
      <c r="AI26" s="27">
        <f t="shared" si="26"/>
        <v>0</v>
      </c>
      <c r="AJ26" s="27">
        <f t="shared" si="27"/>
        <v>0</v>
      </c>
      <c r="AK26" s="27">
        <f t="shared" si="28"/>
        <v>0</v>
      </c>
      <c r="AL26" s="27">
        <f t="shared" si="29"/>
        <v>0</v>
      </c>
      <c r="AM26" s="27">
        <f t="shared" si="30"/>
        <v>0</v>
      </c>
      <c r="AN26" s="27">
        <f t="shared" si="31"/>
        <v>0</v>
      </c>
      <c r="AO26" s="27">
        <f t="shared" si="32"/>
        <v>0</v>
      </c>
      <c r="AP26" s="27">
        <f t="shared" si="33"/>
        <v>0</v>
      </c>
      <c r="AQ26" s="27">
        <f t="shared" si="34"/>
        <v>0</v>
      </c>
      <c r="AR26" s="27">
        <f t="shared" si="35"/>
        <v>0</v>
      </c>
      <c r="AS26" s="27">
        <f t="shared" si="36"/>
        <v>0</v>
      </c>
      <c r="AT26" s="27">
        <f t="shared" si="37"/>
        <v>0</v>
      </c>
      <c r="AU26" s="27">
        <f t="shared" si="38"/>
        <v>0</v>
      </c>
    </row>
    <row r="27" spans="1:47" ht="12" customHeight="1">
      <c r="A27" s="30">
        <f t="shared" si="39"/>
        <v>23</v>
      </c>
      <c r="B27" s="27">
        <f aca="true" t="shared" si="40" ref="B27:B42">(A27+$C$4/2)^2*PI()/4</f>
        <v>433.73613573624084</v>
      </c>
      <c r="C27" s="28">
        <f t="shared" si="0"/>
        <v>17.603752843103507</v>
      </c>
      <c r="D27" s="35">
        <v>0</v>
      </c>
      <c r="E27" s="27">
        <f aca="true" t="shared" si="41" ref="E27:E42">B27*D27</f>
        <v>0</v>
      </c>
      <c r="F27" s="27">
        <f aca="true" t="shared" si="42" ref="F27:F42">IF(D27&gt;0,(0.1072*($A27+$C$4/2)^2+0.02427*($A27+$C$4/2)^2*$C27+0.007315*($A27+$C$4/2)*$C27^2)*D27,"")</f>
      </c>
      <c r="G27" s="28">
        <f t="shared" si="8"/>
        <v>20.684068183066685</v>
      </c>
      <c r="H27" s="36">
        <v>0</v>
      </c>
      <c r="I27" s="27">
        <f aca="true" t="shared" si="43" ref="I27:I42">B27*H27</f>
        <v>0</v>
      </c>
      <c r="J27" s="27">
        <f aca="true" t="shared" si="44" ref="J27:J42">IF(H27&gt;0,(0.1104*($A27+$C$4/2)^2+0.01925*($A27+$C$4/2)^2*$G27+0.01815*($A27+$C$4/2)*$G27^2-0.04936*G27^2)*H27,"")</f>
      </c>
      <c r="K27" s="28">
        <f t="shared" si="1"/>
        <v>14.593715777979481</v>
      </c>
      <c r="L27" s="36">
        <v>0</v>
      </c>
      <c r="M27" s="27">
        <f aca="true" t="shared" si="45" ref="M27:M42">B27*L27</f>
        <v>0</v>
      </c>
      <c r="N27" s="27">
        <f aca="true" t="shared" si="46" ref="N27:N42">IF(L27&gt;0,(0.1432*($A27+$C$4/2)^2+0.008561*($A27+$C$4/2)^2*$K27+0.0218*($A27+$C$4/2)*$K27^2-0.0663*$K27^2)*L27,"")</f>
      </c>
      <c r="O27" s="29">
        <f t="shared" si="2"/>
        <v>23</v>
      </c>
      <c r="P27" s="27">
        <f aca="true" t="shared" si="47" ref="P27:P42">(O27+$C$4/2)^2*PI()/4</f>
        <v>433.73613573624084</v>
      </c>
      <c r="Q27" s="28">
        <f t="shared" si="3"/>
        <v>17.603752843103507</v>
      </c>
      <c r="R27" s="35">
        <v>0</v>
      </c>
      <c r="S27" s="27">
        <f aca="true" t="shared" si="48" ref="S27:S42">P27*R27</f>
        <v>0</v>
      </c>
      <c r="T27" s="27">
        <f aca="true" t="shared" si="49" ref="T27:T42">IF(R27&gt;0,(0.1072*($A27+$C$4/2)^2+0.02427*($A27+$C$4/2)^2*$Q27+0.007315*($A27+$C$4/2)*$Q27^2)*R27,"")</f>
      </c>
      <c r="U27" s="28">
        <f t="shared" si="16"/>
        <v>20.684068183066685</v>
      </c>
      <c r="V27" s="36">
        <v>0</v>
      </c>
      <c r="W27" s="27">
        <f aca="true" t="shared" si="50" ref="W27:W42">P27*V27</f>
        <v>0</v>
      </c>
      <c r="X27" s="27">
        <f aca="true" t="shared" si="51" ref="X27:X42">IF(V27&gt;0,(0.1104*($A27+$C$4/2)^2+0.01925*($A27+$C$4/2)^2*$U27+0.01815*($A27+$C$4/2)*$U27^2-0.04936*U27^2)*V27,"")</f>
      </c>
      <c r="Y27" s="28">
        <f t="shared" si="4"/>
        <v>14.593715777979481</v>
      </c>
      <c r="Z27" s="36">
        <v>0</v>
      </c>
      <c r="AA27" s="27">
        <f aca="true" t="shared" si="52" ref="AA27:AA42">P27*Z27</f>
        <v>0</v>
      </c>
      <c r="AB27" s="27">
        <f aca="true" t="shared" si="53" ref="AB27:AB42">IF(Z27&gt;0,(0.1432*($A27+$C$4/2)^2+0.008561*($A27+$C$4/2)^2*$K27+0.0218*($A27+$C$4/2)*$K27^2-0.0663*$K27^2)*Z27,"")</f>
      </c>
      <c r="AD27" s="27">
        <f t="shared" si="21"/>
        <v>0</v>
      </c>
      <c r="AE27" s="27">
        <f t="shared" si="22"/>
        <v>0</v>
      </c>
      <c r="AF27" s="27">
        <f t="shared" si="23"/>
        <v>0</v>
      </c>
      <c r="AG27" s="27">
        <f t="shared" si="24"/>
        <v>0</v>
      </c>
      <c r="AH27" s="27">
        <f t="shared" si="25"/>
        <v>0</v>
      </c>
      <c r="AI27" s="27">
        <f t="shared" si="26"/>
        <v>0</v>
      </c>
      <c r="AJ27" s="27">
        <f t="shared" si="27"/>
        <v>0</v>
      </c>
      <c r="AK27" s="27">
        <f t="shared" si="28"/>
        <v>0</v>
      </c>
      <c r="AL27" s="27">
        <f t="shared" si="29"/>
        <v>0</v>
      </c>
      <c r="AM27" s="27">
        <f t="shared" si="30"/>
        <v>0</v>
      </c>
      <c r="AN27" s="27">
        <f t="shared" si="31"/>
        <v>0</v>
      </c>
      <c r="AO27" s="27">
        <f t="shared" si="32"/>
        <v>0</v>
      </c>
      <c r="AP27" s="27">
        <f t="shared" si="33"/>
        <v>0</v>
      </c>
      <c r="AQ27" s="27">
        <f t="shared" si="34"/>
        <v>0</v>
      </c>
      <c r="AR27" s="27">
        <f t="shared" si="35"/>
        <v>0</v>
      </c>
      <c r="AS27" s="27">
        <f t="shared" si="36"/>
        <v>0</v>
      </c>
      <c r="AT27" s="27">
        <f t="shared" si="37"/>
        <v>0</v>
      </c>
      <c r="AU27" s="27">
        <f t="shared" si="38"/>
        <v>0</v>
      </c>
    </row>
    <row r="28" spans="1:47" ht="12" customHeight="1">
      <c r="A28" s="30">
        <f aca="true" t="shared" si="54" ref="A28:A43">A27+$C$4</f>
        <v>24</v>
      </c>
      <c r="B28" s="27">
        <f t="shared" si="40"/>
        <v>471.43524757931834</v>
      </c>
      <c r="C28" s="28">
        <f t="shared" si="0"/>
        <v>17.939847686299988</v>
      </c>
      <c r="D28" s="35">
        <v>0</v>
      </c>
      <c r="E28" s="27">
        <f t="shared" si="41"/>
        <v>0</v>
      </c>
      <c r="F28" s="27">
        <f t="shared" si="42"/>
      </c>
      <c r="G28" s="28">
        <f t="shared" si="8"/>
        <v>21.1758925445762</v>
      </c>
      <c r="H28" s="36">
        <v>0</v>
      </c>
      <c r="I28" s="27">
        <f t="shared" si="43"/>
        <v>0</v>
      </c>
      <c r="J28" s="27">
        <f t="shared" si="44"/>
      </c>
      <c r="K28" s="28">
        <f t="shared" si="1"/>
        <v>14.868881146678355</v>
      </c>
      <c r="L28" s="36">
        <v>0</v>
      </c>
      <c r="M28" s="27">
        <f t="shared" si="45"/>
        <v>0</v>
      </c>
      <c r="N28" s="27">
        <f t="shared" si="46"/>
      </c>
      <c r="O28" s="29">
        <f t="shared" si="2"/>
        <v>24</v>
      </c>
      <c r="P28" s="27">
        <f t="shared" si="47"/>
        <v>471.43524757931834</v>
      </c>
      <c r="Q28" s="28">
        <f t="shared" si="3"/>
        <v>17.939847686299988</v>
      </c>
      <c r="R28" s="35">
        <v>0</v>
      </c>
      <c r="S28" s="27">
        <f t="shared" si="48"/>
        <v>0</v>
      </c>
      <c r="T28" s="27">
        <f t="shared" si="49"/>
      </c>
      <c r="U28" s="28">
        <f t="shared" si="16"/>
        <v>21.1758925445762</v>
      </c>
      <c r="V28" s="36">
        <v>0</v>
      </c>
      <c r="W28" s="27">
        <f t="shared" si="50"/>
        <v>0</v>
      </c>
      <c r="X28" s="27">
        <f t="shared" si="51"/>
      </c>
      <c r="Y28" s="28">
        <f t="shared" si="4"/>
        <v>14.868881146678355</v>
      </c>
      <c r="Z28" s="36">
        <v>0</v>
      </c>
      <c r="AA28" s="27">
        <f t="shared" si="52"/>
        <v>0</v>
      </c>
      <c r="AB28" s="27">
        <f t="shared" si="53"/>
      </c>
      <c r="AD28" s="27">
        <f t="shared" si="21"/>
        <v>0</v>
      </c>
      <c r="AE28" s="27">
        <f t="shared" si="22"/>
        <v>0</v>
      </c>
      <c r="AF28" s="27">
        <f t="shared" si="23"/>
        <v>0</v>
      </c>
      <c r="AG28" s="27">
        <f t="shared" si="24"/>
        <v>0</v>
      </c>
      <c r="AH28" s="27">
        <f t="shared" si="25"/>
        <v>0</v>
      </c>
      <c r="AI28" s="27">
        <f t="shared" si="26"/>
        <v>0</v>
      </c>
      <c r="AJ28" s="27">
        <f t="shared" si="27"/>
        <v>0</v>
      </c>
      <c r="AK28" s="27">
        <f t="shared" si="28"/>
        <v>0</v>
      </c>
      <c r="AL28" s="27">
        <f t="shared" si="29"/>
        <v>0</v>
      </c>
      <c r="AM28" s="27">
        <f t="shared" si="30"/>
        <v>0</v>
      </c>
      <c r="AN28" s="27">
        <f t="shared" si="31"/>
        <v>0</v>
      </c>
      <c r="AO28" s="27">
        <f t="shared" si="32"/>
        <v>0</v>
      </c>
      <c r="AP28" s="27">
        <f t="shared" si="33"/>
        <v>0</v>
      </c>
      <c r="AQ28" s="27">
        <f t="shared" si="34"/>
        <v>0</v>
      </c>
      <c r="AR28" s="27">
        <f t="shared" si="35"/>
        <v>0</v>
      </c>
      <c r="AS28" s="27">
        <f t="shared" si="36"/>
        <v>0</v>
      </c>
      <c r="AT28" s="27">
        <f t="shared" si="37"/>
        <v>0</v>
      </c>
      <c r="AU28" s="27">
        <f t="shared" si="38"/>
        <v>0</v>
      </c>
    </row>
    <row r="29" spans="1:47" ht="12" customHeight="1">
      <c r="A29" s="30">
        <f t="shared" si="54"/>
        <v>25</v>
      </c>
      <c r="B29" s="27">
        <f t="shared" si="40"/>
        <v>510.70515574919074</v>
      </c>
      <c r="C29" s="28">
        <f t="shared" si="0"/>
        <v>18.262495074766814</v>
      </c>
      <c r="D29" s="35">
        <v>0</v>
      </c>
      <c r="E29" s="27">
        <f t="shared" si="41"/>
        <v>0</v>
      </c>
      <c r="F29" s="27">
        <f t="shared" si="42"/>
      </c>
      <c r="G29" s="28">
        <f t="shared" si="8"/>
        <v>21.64842463006724</v>
      </c>
      <c r="H29" s="36">
        <v>0</v>
      </c>
      <c r="I29" s="27">
        <f t="shared" si="43"/>
        <v>0</v>
      </c>
      <c r="J29" s="27">
        <f t="shared" si="44"/>
      </c>
      <c r="K29" s="28">
        <f t="shared" si="1"/>
        <v>15.133036903317857</v>
      </c>
      <c r="L29" s="36">
        <v>0</v>
      </c>
      <c r="M29" s="27">
        <f t="shared" si="45"/>
        <v>0</v>
      </c>
      <c r="N29" s="27">
        <f t="shared" si="46"/>
      </c>
      <c r="O29" s="29">
        <f t="shared" si="2"/>
        <v>25</v>
      </c>
      <c r="P29" s="27">
        <f t="shared" si="47"/>
        <v>510.70515574919074</v>
      </c>
      <c r="Q29" s="28">
        <f t="shared" si="3"/>
        <v>18.262495074766814</v>
      </c>
      <c r="R29" s="35">
        <v>0</v>
      </c>
      <c r="S29" s="27">
        <f t="shared" si="48"/>
        <v>0</v>
      </c>
      <c r="T29" s="27">
        <f t="shared" si="49"/>
      </c>
      <c r="U29" s="28">
        <f t="shared" si="16"/>
        <v>21.64842463006724</v>
      </c>
      <c r="V29" s="36">
        <v>0</v>
      </c>
      <c r="W29" s="27">
        <f t="shared" si="50"/>
        <v>0</v>
      </c>
      <c r="X29" s="27">
        <f t="shared" si="51"/>
      </c>
      <c r="Y29" s="28">
        <f t="shared" si="4"/>
        <v>15.133036903317857</v>
      </c>
      <c r="Z29" s="36">
        <v>0</v>
      </c>
      <c r="AA29" s="27">
        <f t="shared" si="52"/>
        <v>0</v>
      </c>
      <c r="AB29" s="27">
        <f t="shared" si="53"/>
      </c>
      <c r="AD29" s="27">
        <f t="shared" si="21"/>
        <v>0</v>
      </c>
      <c r="AE29" s="27">
        <f t="shared" si="22"/>
        <v>0</v>
      </c>
      <c r="AF29" s="27">
        <f t="shared" si="23"/>
        <v>0</v>
      </c>
      <c r="AG29" s="27">
        <f t="shared" si="24"/>
        <v>0</v>
      </c>
      <c r="AH29" s="27">
        <f t="shared" si="25"/>
        <v>0</v>
      </c>
      <c r="AI29" s="27">
        <f t="shared" si="26"/>
        <v>0</v>
      </c>
      <c r="AJ29" s="27">
        <f t="shared" si="27"/>
        <v>0</v>
      </c>
      <c r="AK29" s="27">
        <f t="shared" si="28"/>
        <v>0</v>
      </c>
      <c r="AL29" s="27">
        <f t="shared" si="29"/>
        <v>0</v>
      </c>
      <c r="AM29" s="27">
        <f t="shared" si="30"/>
        <v>0</v>
      </c>
      <c r="AN29" s="27">
        <f t="shared" si="31"/>
        <v>0</v>
      </c>
      <c r="AO29" s="27">
        <f t="shared" si="32"/>
        <v>0</v>
      </c>
      <c r="AP29" s="27">
        <f t="shared" si="33"/>
        <v>0</v>
      </c>
      <c r="AQ29" s="27">
        <f t="shared" si="34"/>
        <v>0</v>
      </c>
      <c r="AR29" s="27">
        <f t="shared" si="35"/>
        <v>0</v>
      </c>
      <c r="AS29" s="27">
        <f t="shared" si="36"/>
        <v>0</v>
      </c>
      <c r="AT29" s="27">
        <f t="shared" si="37"/>
        <v>0</v>
      </c>
      <c r="AU29" s="27">
        <f t="shared" si="38"/>
        <v>0</v>
      </c>
    </row>
    <row r="30" spans="1:47" ht="12" customHeight="1">
      <c r="A30" s="30">
        <f t="shared" si="54"/>
        <v>26</v>
      </c>
      <c r="B30" s="27">
        <f t="shared" si="40"/>
        <v>551.5458602458581</v>
      </c>
      <c r="C30" s="28">
        <f t="shared" si="0"/>
        <v>18.57272982653089</v>
      </c>
      <c r="D30" s="35">
        <v>0</v>
      </c>
      <c r="E30" s="27">
        <f t="shared" si="41"/>
        <v>0</v>
      </c>
      <c r="F30" s="27">
        <f t="shared" si="42"/>
      </c>
      <c r="G30" s="28">
        <f t="shared" si="8"/>
        <v>22.103120999792964</v>
      </c>
      <c r="H30" s="36">
        <v>0</v>
      </c>
      <c r="I30" s="27">
        <f t="shared" si="43"/>
        <v>0</v>
      </c>
      <c r="J30" s="27">
        <f t="shared" si="44"/>
      </c>
      <c r="K30" s="28">
        <f t="shared" si="1"/>
        <v>15.38703026733523</v>
      </c>
      <c r="L30" s="36">
        <v>0</v>
      </c>
      <c r="M30" s="27">
        <f t="shared" si="45"/>
        <v>0</v>
      </c>
      <c r="N30" s="27">
        <f t="shared" si="46"/>
      </c>
      <c r="O30" s="29">
        <f t="shared" si="2"/>
        <v>26</v>
      </c>
      <c r="P30" s="27">
        <f t="shared" si="47"/>
        <v>551.5458602458581</v>
      </c>
      <c r="Q30" s="28">
        <f t="shared" si="3"/>
        <v>18.57272982653089</v>
      </c>
      <c r="R30" s="35">
        <v>0</v>
      </c>
      <c r="S30" s="27">
        <f t="shared" si="48"/>
        <v>0</v>
      </c>
      <c r="T30" s="27">
        <f t="shared" si="49"/>
      </c>
      <c r="U30" s="28">
        <f t="shared" si="16"/>
        <v>22.103120999792964</v>
      </c>
      <c r="V30" s="36">
        <v>0</v>
      </c>
      <c r="W30" s="27">
        <f t="shared" si="50"/>
        <v>0</v>
      </c>
      <c r="X30" s="27">
        <f t="shared" si="51"/>
      </c>
      <c r="Y30" s="28">
        <f t="shared" si="4"/>
        <v>15.38703026733523</v>
      </c>
      <c r="Z30" s="36">
        <v>0</v>
      </c>
      <c r="AA30" s="27">
        <f t="shared" si="52"/>
        <v>0</v>
      </c>
      <c r="AB30" s="27">
        <f t="shared" si="53"/>
      </c>
      <c r="AD30" s="27">
        <f t="shared" si="21"/>
        <v>0</v>
      </c>
      <c r="AE30" s="27">
        <f t="shared" si="22"/>
        <v>0</v>
      </c>
      <c r="AF30" s="27">
        <f t="shared" si="23"/>
        <v>0</v>
      </c>
      <c r="AG30" s="27">
        <f t="shared" si="24"/>
        <v>0</v>
      </c>
      <c r="AH30" s="27">
        <f t="shared" si="25"/>
        <v>0</v>
      </c>
      <c r="AI30" s="27">
        <f t="shared" si="26"/>
        <v>0</v>
      </c>
      <c r="AJ30" s="27">
        <f t="shared" si="27"/>
        <v>0</v>
      </c>
      <c r="AK30" s="27">
        <f t="shared" si="28"/>
        <v>0</v>
      </c>
      <c r="AL30" s="27">
        <f t="shared" si="29"/>
        <v>0</v>
      </c>
      <c r="AM30" s="27">
        <f t="shared" si="30"/>
        <v>0</v>
      </c>
      <c r="AN30" s="27">
        <f t="shared" si="31"/>
        <v>0</v>
      </c>
      <c r="AO30" s="27">
        <f t="shared" si="32"/>
        <v>0</v>
      </c>
      <c r="AP30" s="27">
        <f t="shared" si="33"/>
        <v>0</v>
      </c>
      <c r="AQ30" s="27">
        <f t="shared" si="34"/>
        <v>0</v>
      </c>
      <c r="AR30" s="27">
        <f t="shared" si="35"/>
        <v>0</v>
      </c>
      <c r="AS30" s="27">
        <f t="shared" si="36"/>
        <v>0</v>
      </c>
      <c r="AT30" s="27">
        <f t="shared" si="37"/>
        <v>0</v>
      </c>
      <c r="AU30" s="27">
        <f t="shared" si="38"/>
        <v>0</v>
      </c>
    </row>
    <row r="31" spans="1:47" ht="12" customHeight="1">
      <c r="A31" s="30">
        <f t="shared" si="54"/>
        <v>27</v>
      </c>
      <c r="B31" s="27">
        <f t="shared" si="40"/>
        <v>593.9573610693203</v>
      </c>
      <c r="C31" s="28">
        <f t="shared" si="0"/>
        <v>18.871471724044277</v>
      </c>
      <c r="D31" s="35">
        <v>0</v>
      </c>
      <c r="E31" s="27">
        <f t="shared" si="41"/>
        <v>0</v>
      </c>
      <c r="F31" s="27">
        <f t="shared" si="42"/>
      </c>
      <c r="G31" s="28">
        <f t="shared" si="8"/>
        <v>22.541279242283313</v>
      </c>
      <c r="H31" s="36">
        <v>0</v>
      </c>
      <c r="I31" s="27">
        <f t="shared" si="43"/>
        <v>0</v>
      </c>
      <c r="J31" s="27">
        <f t="shared" si="44"/>
      </c>
      <c r="K31" s="28">
        <f t="shared" si="1"/>
        <v>15.631614276995315</v>
      </c>
      <c r="L31" s="36">
        <v>0</v>
      </c>
      <c r="M31" s="27">
        <f t="shared" si="45"/>
        <v>0</v>
      </c>
      <c r="N31" s="27">
        <f t="shared" si="46"/>
      </c>
      <c r="O31" s="29">
        <f t="shared" si="2"/>
        <v>27</v>
      </c>
      <c r="P31" s="27">
        <f t="shared" si="47"/>
        <v>593.9573610693203</v>
      </c>
      <c r="Q31" s="28">
        <f t="shared" si="3"/>
        <v>18.871471724044277</v>
      </c>
      <c r="R31" s="35">
        <v>0</v>
      </c>
      <c r="S31" s="27">
        <f t="shared" si="48"/>
        <v>0</v>
      </c>
      <c r="T31" s="27">
        <f t="shared" si="49"/>
      </c>
      <c r="U31" s="28">
        <f t="shared" si="16"/>
        <v>22.541279242283313</v>
      </c>
      <c r="V31" s="36">
        <v>0</v>
      </c>
      <c r="W31" s="27">
        <f t="shared" si="50"/>
        <v>0</v>
      </c>
      <c r="X31" s="27">
        <f t="shared" si="51"/>
      </c>
      <c r="Y31" s="28">
        <f t="shared" si="4"/>
        <v>15.631614276995315</v>
      </c>
      <c r="Z31" s="36">
        <v>0</v>
      </c>
      <c r="AA31" s="27">
        <f t="shared" si="52"/>
        <v>0</v>
      </c>
      <c r="AB31" s="27">
        <f t="shared" si="53"/>
      </c>
      <c r="AD31" s="27">
        <f t="shared" si="21"/>
        <v>0</v>
      </c>
      <c r="AE31" s="27">
        <f t="shared" si="22"/>
        <v>0</v>
      </c>
      <c r="AF31" s="27">
        <f t="shared" si="23"/>
        <v>0</v>
      </c>
      <c r="AG31" s="27">
        <f t="shared" si="24"/>
        <v>0</v>
      </c>
      <c r="AH31" s="27">
        <f t="shared" si="25"/>
        <v>0</v>
      </c>
      <c r="AI31" s="27">
        <f t="shared" si="26"/>
        <v>0</v>
      </c>
      <c r="AJ31" s="27">
        <f t="shared" si="27"/>
        <v>0</v>
      </c>
      <c r="AK31" s="27">
        <f t="shared" si="28"/>
        <v>0</v>
      </c>
      <c r="AL31" s="27">
        <f t="shared" si="29"/>
        <v>0</v>
      </c>
      <c r="AM31" s="27">
        <f t="shared" si="30"/>
        <v>0</v>
      </c>
      <c r="AN31" s="27">
        <f t="shared" si="31"/>
        <v>0</v>
      </c>
      <c r="AO31" s="27">
        <f t="shared" si="32"/>
        <v>0</v>
      </c>
      <c r="AP31" s="27">
        <f t="shared" si="33"/>
        <v>0</v>
      </c>
      <c r="AQ31" s="27">
        <f t="shared" si="34"/>
        <v>0</v>
      </c>
      <c r="AR31" s="27">
        <f t="shared" si="35"/>
        <v>0</v>
      </c>
      <c r="AS31" s="27">
        <f t="shared" si="36"/>
        <v>0</v>
      </c>
      <c r="AT31" s="27">
        <f t="shared" si="37"/>
        <v>0</v>
      </c>
      <c r="AU31" s="27">
        <f t="shared" si="38"/>
        <v>0</v>
      </c>
    </row>
    <row r="32" spans="1:47" ht="12" customHeight="1">
      <c r="A32" s="30">
        <f t="shared" si="54"/>
        <v>28</v>
      </c>
      <c r="B32" s="27">
        <f t="shared" si="40"/>
        <v>637.9396582195774</v>
      </c>
      <c r="C32" s="28">
        <f t="shared" si="0"/>
        <v>19.159541957274044</v>
      </c>
      <c r="D32" s="35">
        <v>0</v>
      </c>
      <c r="E32" s="27">
        <f t="shared" si="41"/>
        <v>0</v>
      </c>
      <c r="F32" s="27">
        <f t="shared" si="42"/>
      </c>
      <c r="G32" s="28">
        <f t="shared" si="8"/>
        <v>22.964060298513683</v>
      </c>
      <c r="H32" s="36">
        <v>0</v>
      </c>
      <c r="I32" s="27">
        <f t="shared" si="43"/>
        <v>0</v>
      </c>
      <c r="J32" s="27">
        <f t="shared" si="44"/>
      </c>
      <c r="K32" s="28">
        <f t="shared" si="1"/>
        <v>15.867461251569393</v>
      </c>
      <c r="L32" s="36">
        <v>0</v>
      </c>
      <c r="M32" s="27">
        <f t="shared" si="45"/>
        <v>0</v>
      </c>
      <c r="N32" s="27">
        <f t="shared" si="46"/>
      </c>
      <c r="O32" s="29">
        <f t="shared" si="2"/>
        <v>28</v>
      </c>
      <c r="P32" s="27">
        <f t="shared" si="47"/>
        <v>637.9396582195774</v>
      </c>
      <c r="Q32" s="28">
        <f t="shared" si="3"/>
        <v>19.159541957274044</v>
      </c>
      <c r="R32" s="35">
        <v>0</v>
      </c>
      <c r="S32" s="27">
        <f t="shared" si="48"/>
        <v>0</v>
      </c>
      <c r="T32" s="27">
        <f t="shared" si="49"/>
      </c>
      <c r="U32" s="28">
        <f t="shared" si="16"/>
        <v>22.964060298513683</v>
      </c>
      <c r="V32" s="36">
        <v>0</v>
      </c>
      <c r="W32" s="27">
        <f t="shared" si="50"/>
        <v>0</v>
      </c>
      <c r="X32" s="27">
        <f t="shared" si="51"/>
      </c>
      <c r="Y32" s="28">
        <f t="shared" si="4"/>
        <v>15.867461251569393</v>
      </c>
      <c r="Z32" s="36">
        <v>0</v>
      </c>
      <c r="AA32" s="27">
        <f t="shared" si="52"/>
        <v>0</v>
      </c>
      <c r="AB32" s="27">
        <f t="shared" si="53"/>
      </c>
      <c r="AD32" s="27">
        <f t="shared" si="21"/>
        <v>0</v>
      </c>
      <c r="AE32" s="27">
        <f t="shared" si="22"/>
        <v>0</v>
      </c>
      <c r="AF32" s="27">
        <f t="shared" si="23"/>
        <v>0</v>
      </c>
      <c r="AG32" s="27">
        <f t="shared" si="24"/>
        <v>0</v>
      </c>
      <c r="AH32" s="27">
        <f t="shared" si="25"/>
        <v>0</v>
      </c>
      <c r="AI32" s="27">
        <f t="shared" si="26"/>
        <v>0</v>
      </c>
      <c r="AJ32" s="27">
        <f t="shared" si="27"/>
        <v>0</v>
      </c>
      <c r="AK32" s="27">
        <f t="shared" si="28"/>
        <v>0</v>
      </c>
      <c r="AL32" s="27">
        <f t="shared" si="29"/>
        <v>0</v>
      </c>
      <c r="AM32" s="27">
        <f t="shared" si="30"/>
        <v>0</v>
      </c>
      <c r="AN32" s="27">
        <f t="shared" si="31"/>
        <v>0</v>
      </c>
      <c r="AO32" s="27">
        <f t="shared" si="32"/>
        <v>0</v>
      </c>
      <c r="AP32" s="27">
        <f t="shared" si="33"/>
        <v>0</v>
      </c>
      <c r="AQ32" s="27">
        <f t="shared" si="34"/>
        <v>0</v>
      </c>
      <c r="AR32" s="27">
        <f t="shared" si="35"/>
        <v>0</v>
      </c>
      <c r="AS32" s="27">
        <f t="shared" si="36"/>
        <v>0</v>
      </c>
      <c r="AT32" s="27">
        <f t="shared" si="37"/>
        <v>0</v>
      </c>
      <c r="AU32" s="27">
        <f t="shared" si="38"/>
        <v>0</v>
      </c>
    </row>
    <row r="33" spans="1:47" ht="12" customHeight="1">
      <c r="A33" s="30">
        <f t="shared" si="54"/>
        <v>29</v>
      </c>
      <c r="B33" s="27">
        <f t="shared" si="40"/>
        <v>683.4927516966294</v>
      </c>
      <c r="C33" s="28">
        <f t="shared" si="0"/>
        <v>19.43767672992408</v>
      </c>
      <c r="D33" s="35">
        <v>0</v>
      </c>
      <c r="E33" s="27">
        <f t="shared" si="41"/>
        <v>0</v>
      </c>
      <c r="F33" s="27">
        <f t="shared" si="42"/>
      </c>
      <c r="G33" s="28">
        <f t="shared" si="8"/>
        <v>23.37250699993099</v>
      </c>
      <c r="H33" s="36">
        <v>0</v>
      </c>
      <c r="I33" s="27">
        <f t="shared" si="43"/>
        <v>0</v>
      </c>
      <c r="J33" s="27">
        <f t="shared" si="44"/>
      </c>
      <c r="K33" s="28">
        <f t="shared" si="1"/>
        <v>16.095173930931992</v>
      </c>
      <c r="L33" s="36">
        <v>0</v>
      </c>
      <c r="M33" s="27">
        <f t="shared" si="45"/>
        <v>0</v>
      </c>
      <c r="N33" s="27">
        <f t="shared" si="46"/>
      </c>
      <c r="O33" s="29">
        <f t="shared" si="2"/>
        <v>29</v>
      </c>
      <c r="P33" s="27">
        <f t="shared" si="47"/>
        <v>683.4927516966294</v>
      </c>
      <c r="Q33" s="28">
        <f t="shared" si="3"/>
        <v>19.43767672992408</v>
      </c>
      <c r="R33" s="35">
        <v>0</v>
      </c>
      <c r="S33" s="27">
        <f t="shared" si="48"/>
        <v>0</v>
      </c>
      <c r="T33" s="27">
        <f t="shared" si="49"/>
      </c>
      <c r="U33" s="28">
        <f t="shared" si="16"/>
        <v>23.37250699993099</v>
      </c>
      <c r="V33" s="36">
        <v>0</v>
      </c>
      <c r="W33" s="27">
        <f t="shared" si="50"/>
        <v>0</v>
      </c>
      <c r="X33" s="27">
        <f t="shared" si="51"/>
      </c>
      <c r="Y33" s="28">
        <f t="shared" si="4"/>
        <v>16.095173930931992</v>
      </c>
      <c r="Z33" s="36">
        <v>0</v>
      </c>
      <c r="AA33" s="27">
        <f t="shared" si="52"/>
        <v>0</v>
      </c>
      <c r="AB33" s="27">
        <f t="shared" si="53"/>
      </c>
      <c r="AD33" s="27">
        <f t="shared" si="21"/>
        <v>0</v>
      </c>
      <c r="AE33" s="27">
        <f t="shared" si="22"/>
        <v>0</v>
      </c>
      <c r="AF33" s="27">
        <f t="shared" si="23"/>
        <v>0</v>
      </c>
      <c r="AG33" s="27">
        <f t="shared" si="24"/>
        <v>0</v>
      </c>
      <c r="AH33" s="27">
        <f t="shared" si="25"/>
        <v>0</v>
      </c>
      <c r="AI33" s="27">
        <f t="shared" si="26"/>
        <v>0</v>
      </c>
      <c r="AJ33" s="27">
        <f t="shared" si="27"/>
        <v>0</v>
      </c>
      <c r="AK33" s="27">
        <f t="shared" si="28"/>
        <v>0</v>
      </c>
      <c r="AL33" s="27">
        <f t="shared" si="29"/>
        <v>0</v>
      </c>
      <c r="AM33" s="27">
        <f t="shared" si="30"/>
        <v>0</v>
      </c>
      <c r="AN33" s="27">
        <f t="shared" si="31"/>
        <v>0</v>
      </c>
      <c r="AO33" s="27">
        <f t="shared" si="32"/>
        <v>0</v>
      </c>
      <c r="AP33" s="27">
        <f t="shared" si="33"/>
        <v>0</v>
      </c>
      <c r="AQ33" s="27">
        <f t="shared" si="34"/>
        <v>0</v>
      </c>
      <c r="AR33" s="27">
        <f t="shared" si="35"/>
        <v>0</v>
      </c>
      <c r="AS33" s="27">
        <f t="shared" si="36"/>
        <v>0</v>
      </c>
      <c r="AT33" s="27">
        <f t="shared" si="37"/>
        <v>0</v>
      </c>
      <c r="AU33" s="27">
        <f t="shared" si="38"/>
        <v>0</v>
      </c>
    </row>
    <row r="34" spans="1:47" ht="12" customHeight="1">
      <c r="A34" s="30">
        <f t="shared" si="54"/>
        <v>30</v>
      </c>
      <c r="B34" s="27">
        <f t="shared" si="40"/>
        <v>730.6166415004762</v>
      </c>
      <c r="C34" s="28">
        <f t="shared" si="0"/>
        <v>19.706538596573427</v>
      </c>
      <c r="D34" s="35">
        <v>0</v>
      </c>
      <c r="E34" s="27">
        <f t="shared" si="41"/>
        <v>0</v>
      </c>
      <c r="F34" s="27">
        <f t="shared" si="42"/>
      </c>
      <c r="G34" s="28">
        <f t="shared" si="8"/>
        <v>23.76755956567286</v>
      </c>
      <c r="H34" s="36">
        <v>0</v>
      </c>
      <c r="I34" s="27">
        <f t="shared" si="43"/>
        <v>0</v>
      </c>
      <c r="J34" s="27">
        <f t="shared" si="44"/>
      </c>
      <c r="K34" s="28">
        <f t="shared" si="1"/>
        <v>16.31529475742854</v>
      </c>
      <c r="L34" s="36">
        <v>0</v>
      </c>
      <c r="M34" s="27">
        <f t="shared" si="45"/>
        <v>0</v>
      </c>
      <c r="N34" s="27">
        <f t="shared" si="46"/>
      </c>
      <c r="O34" s="29">
        <f t="shared" si="2"/>
        <v>30</v>
      </c>
      <c r="P34" s="27">
        <f t="shared" si="47"/>
        <v>730.6166415004762</v>
      </c>
      <c r="Q34" s="28">
        <f t="shared" si="3"/>
        <v>19.706538596573427</v>
      </c>
      <c r="R34" s="35">
        <v>0</v>
      </c>
      <c r="S34" s="27">
        <f t="shared" si="48"/>
        <v>0</v>
      </c>
      <c r="T34" s="27">
        <f t="shared" si="49"/>
      </c>
      <c r="U34" s="28">
        <f t="shared" si="16"/>
        <v>23.76755956567286</v>
      </c>
      <c r="V34" s="36">
        <v>0</v>
      </c>
      <c r="W34" s="27">
        <f t="shared" si="50"/>
        <v>0</v>
      </c>
      <c r="X34" s="27">
        <f t="shared" si="51"/>
      </c>
      <c r="Y34" s="28">
        <f t="shared" si="4"/>
        <v>16.31529475742854</v>
      </c>
      <c r="Z34" s="36">
        <v>0</v>
      </c>
      <c r="AA34" s="27">
        <f t="shared" si="52"/>
        <v>0</v>
      </c>
      <c r="AB34" s="27">
        <f t="shared" si="53"/>
      </c>
      <c r="AD34" s="27">
        <f t="shared" si="21"/>
        <v>0</v>
      </c>
      <c r="AE34" s="27">
        <f t="shared" si="22"/>
        <v>0</v>
      </c>
      <c r="AF34" s="27">
        <f t="shared" si="23"/>
        <v>0</v>
      </c>
      <c r="AG34" s="27">
        <f t="shared" si="24"/>
        <v>0</v>
      </c>
      <c r="AH34" s="27">
        <f t="shared" si="25"/>
        <v>0</v>
      </c>
      <c r="AI34" s="27">
        <f t="shared" si="26"/>
        <v>0</v>
      </c>
      <c r="AJ34" s="27">
        <f t="shared" si="27"/>
        <v>0</v>
      </c>
      <c r="AK34" s="27">
        <f t="shared" si="28"/>
        <v>0</v>
      </c>
      <c r="AL34" s="27">
        <f t="shared" si="29"/>
        <v>0</v>
      </c>
      <c r="AM34" s="27">
        <f t="shared" si="30"/>
        <v>0</v>
      </c>
      <c r="AN34" s="27">
        <f t="shared" si="31"/>
        <v>0</v>
      </c>
      <c r="AO34" s="27">
        <f t="shared" si="32"/>
        <v>0</v>
      </c>
      <c r="AP34" s="27">
        <f t="shared" si="33"/>
        <v>0</v>
      </c>
      <c r="AQ34" s="27">
        <f t="shared" si="34"/>
        <v>0</v>
      </c>
      <c r="AR34" s="27">
        <f t="shared" si="35"/>
        <v>0</v>
      </c>
      <c r="AS34" s="27">
        <f t="shared" si="36"/>
        <v>0</v>
      </c>
      <c r="AT34" s="27">
        <f t="shared" si="37"/>
        <v>0</v>
      </c>
      <c r="AU34" s="27">
        <f t="shared" si="38"/>
        <v>0</v>
      </c>
    </row>
    <row r="35" spans="1:47" ht="12" customHeight="1">
      <c r="A35" s="30">
        <f t="shared" si="54"/>
        <v>31</v>
      </c>
      <c r="B35" s="27">
        <f t="shared" si="40"/>
        <v>779.311327631118</v>
      </c>
      <c r="C35" s="28">
        <f t="shared" si="0"/>
        <v>19.96672597020516</v>
      </c>
      <c r="D35" s="35">
        <v>0</v>
      </c>
      <c r="E35" s="27">
        <f t="shared" si="41"/>
        <v>0</v>
      </c>
      <c r="F35" s="27">
        <f t="shared" si="42"/>
      </c>
      <c r="G35" s="28">
        <f t="shared" si="8"/>
        <v>24.15006863855951</v>
      </c>
      <c r="H35" s="36">
        <v>0</v>
      </c>
      <c r="I35" s="27">
        <f t="shared" si="43"/>
        <v>0</v>
      </c>
      <c r="J35" s="27">
        <f t="shared" si="44"/>
      </c>
      <c r="K35" s="28">
        <f t="shared" si="1"/>
        <v>16.528313659817087</v>
      </c>
      <c r="L35" s="36">
        <v>0</v>
      </c>
      <c r="M35" s="27">
        <f t="shared" si="45"/>
        <v>0</v>
      </c>
      <c r="N35" s="27">
        <f t="shared" si="46"/>
      </c>
      <c r="O35" s="29">
        <f t="shared" si="2"/>
        <v>31</v>
      </c>
      <c r="P35" s="27">
        <f t="shared" si="47"/>
        <v>779.311327631118</v>
      </c>
      <c r="Q35" s="28">
        <f t="shared" si="3"/>
        <v>19.96672597020516</v>
      </c>
      <c r="R35" s="35">
        <v>0</v>
      </c>
      <c r="S35" s="27">
        <f t="shared" si="48"/>
        <v>0</v>
      </c>
      <c r="T35" s="27">
        <f t="shared" si="49"/>
      </c>
      <c r="U35" s="28">
        <f t="shared" si="16"/>
        <v>24.15006863855951</v>
      </c>
      <c r="V35" s="36">
        <v>0</v>
      </c>
      <c r="W35" s="27">
        <f t="shared" si="50"/>
        <v>0</v>
      </c>
      <c r="X35" s="27">
        <f t="shared" si="51"/>
      </c>
      <c r="Y35" s="28">
        <f t="shared" si="4"/>
        <v>16.528313659817087</v>
      </c>
      <c r="Z35" s="36">
        <v>0</v>
      </c>
      <c r="AA35" s="27">
        <f t="shared" si="52"/>
        <v>0</v>
      </c>
      <c r="AB35" s="27">
        <f t="shared" si="53"/>
      </c>
      <c r="AD35" s="27">
        <f t="shared" si="21"/>
        <v>0</v>
      </c>
      <c r="AE35" s="27">
        <f t="shared" si="22"/>
        <v>0</v>
      </c>
      <c r="AF35" s="27">
        <f t="shared" si="23"/>
        <v>0</v>
      </c>
      <c r="AG35" s="27">
        <f t="shared" si="24"/>
        <v>0</v>
      </c>
      <c r="AH35" s="27">
        <f t="shared" si="25"/>
        <v>0</v>
      </c>
      <c r="AI35" s="27">
        <f t="shared" si="26"/>
        <v>0</v>
      </c>
      <c r="AJ35" s="27">
        <f t="shared" si="27"/>
        <v>0</v>
      </c>
      <c r="AK35" s="27">
        <f t="shared" si="28"/>
        <v>0</v>
      </c>
      <c r="AL35" s="27">
        <f t="shared" si="29"/>
        <v>0</v>
      </c>
      <c r="AM35" s="27">
        <f t="shared" si="30"/>
        <v>0</v>
      </c>
      <c r="AN35" s="27">
        <f t="shared" si="31"/>
        <v>0</v>
      </c>
      <c r="AO35" s="27">
        <f t="shared" si="32"/>
        <v>0</v>
      </c>
      <c r="AP35" s="27">
        <f t="shared" si="33"/>
        <v>0</v>
      </c>
      <c r="AQ35" s="27">
        <f t="shared" si="34"/>
        <v>0</v>
      </c>
      <c r="AR35" s="27">
        <f t="shared" si="35"/>
        <v>0</v>
      </c>
      <c r="AS35" s="27">
        <f t="shared" si="36"/>
        <v>0</v>
      </c>
      <c r="AT35" s="27">
        <f t="shared" si="37"/>
        <v>0</v>
      </c>
      <c r="AU35" s="27">
        <f t="shared" si="38"/>
        <v>0</v>
      </c>
    </row>
    <row r="36" spans="1:47" ht="12" customHeight="1">
      <c r="A36" s="30">
        <f t="shared" si="54"/>
        <v>32</v>
      </c>
      <c r="B36" s="27">
        <f t="shared" si="40"/>
        <v>829.5768100885548</v>
      </c>
      <c r="C36" s="28">
        <f t="shared" si="0"/>
        <v>20.21878114339429</v>
      </c>
      <c r="D36" s="35">
        <v>0</v>
      </c>
      <c r="E36" s="27">
        <f t="shared" si="41"/>
        <v>0</v>
      </c>
      <c r="F36" s="27">
        <f t="shared" si="42"/>
      </c>
      <c r="G36" s="28">
        <f t="shared" si="8"/>
        <v>24.520806314516406</v>
      </c>
      <c r="H36" s="36">
        <v>0</v>
      </c>
      <c r="I36" s="27">
        <f t="shared" si="43"/>
        <v>0</v>
      </c>
      <c r="J36" s="27">
        <f t="shared" si="44"/>
      </c>
      <c r="K36" s="28">
        <f t="shared" si="1"/>
        <v>16.734674620322814</v>
      </c>
      <c r="L36" s="36">
        <v>0</v>
      </c>
      <c r="M36" s="27">
        <f t="shared" si="45"/>
        <v>0</v>
      </c>
      <c r="N36" s="27">
        <f t="shared" si="46"/>
      </c>
      <c r="O36" s="29">
        <f t="shared" si="2"/>
        <v>32</v>
      </c>
      <c r="P36" s="27">
        <f t="shared" si="47"/>
        <v>829.5768100885548</v>
      </c>
      <c r="Q36" s="28">
        <f t="shared" si="3"/>
        <v>20.21878114339429</v>
      </c>
      <c r="R36" s="35">
        <v>0</v>
      </c>
      <c r="S36" s="27">
        <f t="shared" si="48"/>
        <v>0</v>
      </c>
      <c r="T36" s="27">
        <f t="shared" si="49"/>
      </c>
      <c r="U36" s="28">
        <f t="shared" si="16"/>
        <v>24.520806314516406</v>
      </c>
      <c r="V36" s="36">
        <v>0</v>
      </c>
      <c r="W36" s="27">
        <f t="shared" si="50"/>
        <v>0</v>
      </c>
      <c r="X36" s="27">
        <f t="shared" si="51"/>
      </c>
      <c r="Y36" s="28">
        <f t="shared" si="4"/>
        <v>16.734674620322814</v>
      </c>
      <c r="Z36" s="36">
        <v>0</v>
      </c>
      <c r="AA36" s="27">
        <f t="shared" si="52"/>
        <v>0</v>
      </c>
      <c r="AB36" s="27">
        <f t="shared" si="53"/>
      </c>
      <c r="AD36" s="27">
        <f t="shared" si="21"/>
        <v>0</v>
      </c>
      <c r="AE36" s="27">
        <f t="shared" si="22"/>
        <v>0</v>
      </c>
      <c r="AF36" s="27">
        <f t="shared" si="23"/>
        <v>0</v>
      </c>
      <c r="AG36" s="27">
        <f t="shared" si="24"/>
        <v>0</v>
      </c>
      <c r="AH36" s="27">
        <f t="shared" si="25"/>
        <v>0</v>
      </c>
      <c r="AI36" s="27">
        <f t="shared" si="26"/>
        <v>0</v>
      </c>
      <c r="AJ36" s="27">
        <f t="shared" si="27"/>
        <v>0</v>
      </c>
      <c r="AK36" s="27">
        <f t="shared" si="28"/>
        <v>0</v>
      </c>
      <c r="AL36" s="27">
        <f t="shared" si="29"/>
        <v>0</v>
      </c>
      <c r="AM36" s="27">
        <f t="shared" si="30"/>
        <v>0</v>
      </c>
      <c r="AN36" s="27">
        <f t="shared" si="31"/>
        <v>0</v>
      </c>
      <c r="AO36" s="27">
        <f t="shared" si="32"/>
        <v>0</v>
      </c>
      <c r="AP36" s="27">
        <f t="shared" si="33"/>
        <v>0</v>
      </c>
      <c r="AQ36" s="27">
        <f t="shared" si="34"/>
        <v>0</v>
      </c>
      <c r="AR36" s="27">
        <f t="shared" si="35"/>
        <v>0</v>
      </c>
      <c r="AS36" s="27">
        <f t="shared" si="36"/>
        <v>0</v>
      </c>
      <c r="AT36" s="27">
        <f t="shared" si="37"/>
        <v>0</v>
      </c>
      <c r="AU36" s="27">
        <f t="shared" si="38"/>
        <v>0</v>
      </c>
    </row>
    <row r="37" spans="1:47" ht="12" customHeight="1">
      <c r="A37" s="30">
        <f t="shared" si="54"/>
        <v>33</v>
      </c>
      <c r="B37" s="27">
        <f t="shared" si="40"/>
        <v>881.4130888727864</v>
      </c>
      <c r="C37" s="28">
        <f t="shared" si="0"/>
        <v>20.463197093558442</v>
      </c>
      <c r="D37" s="35">
        <v>0</v>
      </c>
      <c r="E37" s="27">
        <f t="shared" si="41"/>
        <v>0</v>
      </c>
      <c r="F37" s="27">
        <f t="shared" si="42"/>
      </c>
      <c r="G37" s="28">
        <f t="shared" si="8"/>
        <v>24.880475525019428</v>
      </c>
      <c r="H37" s="36">
        <v>0</v>
      </c>
      <c r="I37" s="27">
        <f t="shared" si="43"/>
        <v>0</v>
      </c>
      <c r="J37" s="27">
        <f t="shared" si="44"/>
      </c>
      <c r="K37" s="28">
        <f t="shared" si="1"/>
        <v>16.934781246188198</v>
      </c>
      <c r="L37" s="36">
        <v>0</v>
      </c>
      <c r="M37" s="27">
        <f t="shared" si="45"/>
        <v>0</v>
      </c>
      <c r="N37" s="27">
        <f t="shared" si="46"/>
      </c>
      <c r="O37" s="29">
        <f t="shared" si="2"/>
        <v>33</v>
      </c>
      <c r="P37" s="27">
        <f t="shared" si="47"/>
        <v>881.4130888727864</v>
      </c>
      <c r="Q37" s="28">
        <f t="shared" si="3"/>
        <v>20.463197093558442</v>
      </c>
      <c r="R37" s="35">
        <v>0</v>
      </c>
      <c r="S37" s="27">
        <f t="shared" si="48"/>
        <v>0</v>
      </c>
      <c r="T37" s="27">
        <f t="shared" si="49"/>
      </c>
      <c r="U37" s="28">
        <f t="shared" si="16"/>
        <v>24.880475525019428</v>
      </c>
      <c r="V37" s="36">
        <v>0</v>
      </c>
      <c r="W37" s="27">
        <f t="shared" si="50"/>
        <v>0</v>
      </c>
      <c r="X37" s="27">
        <f t="shared" si="51"/>
      </c>
      <c r="Y37" s="28">
        <f t="shared" si="4"/>
        <v>16.934781246188198</v>
      </c>
      <c r="Z37" s="36">
        <v>0</v>
      </c>
      <c r="AA37" s="27">
        <f t="shared" si="52"/>
        <v>0</v>
      </c>
      <c r="AB37" s="27">
        <f t="shared" si="53"/>
      </c>
      <c r="AD37" s="27">
        <f t="shared" si="21"/>
        <v>0</v>
      </c>
      <c r="AE37" s="27">
        <f t="shared" si="22"/>
        <v>0</v>
      </c>
      <c r="AF37" s="27">
        <f t="shared" si="23"/>
        <v>0</v>
      </c>
      <c r="AG37" s="27">
        <f t="shared" si="24"/>
        <v>0</v>
      </c>
      <c r="AH37" s="27">
        <f t="shared" si="25"/>
        <v>0</v>
      </c>
      <c r="AI37" s="27">
        <f t="shared" si="26"/>
        <v>0</v>
      </c>
      <c r="AJ37" s="27">
        <f t="shared" si="27"/>
        <v>0</v>
      </c>
      <c r="AK37" s="27">
        <f t="shared" si="28"/>
        <v>0</v>
      </c>
      <c r="AL37" s="27">
        <f t="shared" si="29"/>
        <v>0</v>
      </c>
      <c r="AM37" s="27">
        <f t="shared" si="30"/>
        <v>0</v>
      </c>
      <c r="AN37" s="27">
        <f t="shared" si="31"/>
        <v>0</v>
      </c>
      <c r="AO37" s="27">
        <f t="shared" si="32"/>
        <v>0</v>
      </c>
      <c r="AP37" s="27">
        <f t="shared" si="33"/>
        <v>0</v>
      </c>
      <c r="AQ37" s="27">
        <f t="shared" si="34"/>
        <v>0</v>
      </c>
      <c r="AR37" s="27">
        <f t="shared" si="35"/>
        <v>0</v>
      </c>
      <c r="AS37" s="27">
        <f t="shared" si="36"/>
        <v>0</v>
      </c>
      <c r="AT37" s="27">
        <f t="shared" si="37"/>
        <v>0</v>
      </c>
      <c r="AU37" s="27">
        <f t="shared" si="38"/>
        <v>0</v>
      </c>
    </row>
    <row r="38" spans="1:47" ht="12" customHeight="1">
      <c r="A38" s="30">
        <f t="shared" si="54"/>
        <v>34</v>
      </c>
      <c r="B38" s="27">
        <f t="shared" si="40"/>
        <v>934.8201639838128</v>
      </c>
      <c r="C38" s="28">
        <f t="shared" si="0"/>
        <v>20.70042328696775</v>
      </c>
      <c r="D38" s="35">
        <v>0</v>
      </c>
      <c r="E38" s="27">
        <f t="shared" si="41"/>
        <v>0</v>
      </c>
      <c r="F38" s="27">
        <f t="shared" si="42"/>
      </c>
      <c r="G38" s="28">
        <f t="shared" si="8"/>
        <v>25.229718059147608</v>
      </c>
      <c r="H38" s="36">
        <v>0</v>
      </c>
      <c r="I38" s="27">
        <f t="shared" si="43"/>
        <v>0</v>
      </c>
      <c r="J38" s="27">
        <f t="shared" si="44"/>
      </c>
      <c r="K38" s="28">
        <f t="shared" si="1"/>
        <v>17.129001521494065</v>
      </c>
      <c r="L38" s="36">
        <v>0</v>
      </c>
      <c r="M38" s="27">
        <f t="shared" si="45"/>
        <v>0</v>
      </c>
      <c r="N38" s="27">
        <f t="shared" si="46"/>
      </c>
      <c r="O38" s="29">
        <f t="shared" si="2"/>
        <v>34</v>
      </c>
      <c r="P38" s="27">
        <f t="shared" si="47"/>
        <v>934.8201639838128</v>
      </c>
      <c r="Q38" s="28">
        <f t="shared" si="3"/>
        <v>20.70042328696775</v>
      </c>
      <c r="R38" s="35">
        <v>0</v>
      </c>
      <c r="S38" s="27">
        <f t="shared" si="48"/>
        <v>0</v>
      </c>
      <c r="T38" s="27">
        <f t="shared" si="49"/>
      </c>
      <c r="U38" s="28">
        <f t="shared" si="16"/>
        <v>25.229718059147608</v>
      </c>
      <c r="V38" s="36">
        <v>0</v>
      </c>
      <c r="W38" s="27">
        <f t="shared" si="50"/>
        <v>0</v>
      </c>
      <c r="X38" s="27">
        <f t="shared" si="51"/>
      </c>
      <c r="Y38" s="28">
        <f t="shared" si="4"/>
        <v>17.129001521494065</v>
      </c>
      <c r="Z38" s="36">
        <v>0</v>
      </c>
      <c r="AA38" s="27">
        <f t="shared" si="52"/>
        <v>0</v>
      </c>
      <c r="AB38" s="27">
        <f t="shared" si="53"/>
      </c>
      <c r="AD38" s="27">
        <f t="shared" si="21"/>
        <v>0</v>
      </c>
      <c r="AE38" s="27">
        <f t="shared" si="22"/>
        <v>0</v>
      </c>
      <c r="AF38" s="27">
        <f t="shared" si="23"/>
        <v>0</v>
      </c>
      <c r="AG38" s="27">
        <f t="shared" si="24"/>
        <v>0</v>
      </c>
      <c r="AH38" s="27">
        <f t="shared" si="25"/>
        <v>0</v>
      </c>
      <c r="AI38" s="27">
        <f t="shared" si="26"/>
        <v>0</v>
      </c>
      <c r="AJ38" s="27">
        <f t="shared" si="27"/>
        <v>0</v>
      </c>
      <c r="AK38" s="27">
        <f t="shared" si="28"/>
        <v>0</v>
      </c>
      <c r="AL38" s="27">
        <f t="shared" si="29"/>
        <v>0</v>
      </c>
      <c r="AM38" s="27">
        <f t="shared" si="30"/>
        <v>0</v>
      </c>
      <c r="AN38" s="27">
        <f t="shared" si="31"/>
        <v>0</v>
      </c>
      <c r="AO38" s="27">
        <f t="shared" si="32"/>
        <v>0</v>
      </c>
      <c r="AP38" s="27">
        <f t="shared" si="33"/>
        <v>0</v>
      </c>
      <c r="AQ38" s="27">
        <f t="shared" si="34"/>
        <v>0</v>
      </c>
      <c r="AR38" s="27">
        <f t="shared" si="35"/>
        <v>0</v>
      </c>
      <c r="AS38" s="27">
        <f t="shared" si="36"/>
        <v>0</v>
      </c>
      <c r="AT38" s="27">
        <f t="shared" si="37"/>
        <v>0</v>
      </c>
      <c r="AU38" s="27">
        <f t="shared" si="38"/>
        <v>0</v>
      </c>
    </row>
    <row r="39" spans="1:47" ht="12" customHeight="1">
      <c r="A39" s="30">
        <f t="shared" si="54"/>
        <v>35</v>
      </c>
      <c r="B39" s="27">
        <f t="shared" si="40"/>
        <v>989.7980354216342</v>
      </c>
      <c r="C39" s="28">
        <f t="shared" si="0"/>
        <v>20.930870653244934</v>
      </c>
      <c r="D39" s="35">
        <v>0</v>
      </c>
      <c r="E39" s="27">
        <f t="shared" si="41"/>
        <v>0</v>
      </c>
      <c r="F39" s="27">
        <f t="shared" si="42"/>
      </c>
      <c r="G39" s="28">
        <f t="shared" si="8"/>
        <v>25.569121455285774</v>
      </c>
      <c r="H39" s="36">
        <v>0</v>
      </c>
      <c r="I39" s="27">
        <f t="shared" si="43"/>
        <v>0</v>
      </c>
      <c r="J39" s="27">
        <f t="shared" si="44"/>
      </c>
      <c r="K39" s="28">
        <f t="shared" si="1"/>
        <v>17.317671879849655</v>
      </c>
      <c r="L39" s="36">
        <v>0</v>
      </c>
      <c r="M39" s="27">
        <f t="shared" si="45"/>
        <v>0</v>
      </c>
      <c r="N39" s="27">
        <f t="shared" si="46"/>
      </c>
      <c r="O39" s="29">
        <f t="shared" si="2"/>
        <v>35</v>
      </c>
      <c r="P39" s="27">
        <f t="shared" si="47"/>
        <v>989.7980354216342</v>
      </c>
      <c r="Q39" s="28">
        <f t="shared" si="3"/>
        <v>20.930870653244934</v>
      </c>
      <c r="R39" s="35">
        <v>0</v>
      </c>
      <c r="S39" s="27">
        <f t="shared" si="48"/>
        <v>0</v>
      </c>
      <c r="T39" s="27">
        <f t="shared" si="49"/>
      </c>
      <c r="U39" s="28">
        <f t="shared" si="16"/>
        <v>25.569121455285774</v>
      </c>
      <c r="V39" s="36">
        <v>0</v>
      </c>
      <c r="W39" s="27">
        <f t="shared" si="50"/>
        <v>0</v>
      </c>
      <c r="X39" s="27">
        <f t="shared" si="51"/>
      </c>
      <c r="Y39" s="28">
        <f t="shared" si="4"/>
        <v>17.317671879849655</v>
      </c>
      <c r="Z39" s="36">
        <v>0</v>
      </c>
      <c r="AA39" s="27">
        <f t="shared" si="52"/>
        <v>0</v>
      </c>
      <c r="AB39" s="27">
        <f t="shared" si="53"/>
      </c>
      <c r="AD39" s="27">
        <f t="shared" si="21"/>
        <v>0</v>
      </c>
      <c r="AE39" s="27">
        <f t="shared" si="22"/>
        <v>0</v>
      </c>
      <c r="AF39" s="27">
        <f t="shared" si="23"/>
        <v>0</v>
      </c>
      <c r="AG39" s="27">
        <f t="shared" si="24"/>
        <v>0</v>
      </c>
      <c r="AH39" s="27">
        <f t="shared" si="25"/>
        <v>0</v>
      </c>
      <c r="AI39" s="27">
        <f t="shared" si="26"/>
        <v>0</v>
      </c>
      <c r="AJ39" s="27">
        <f t="shared" si="27"/>
        <v>0</v>
      </c>
      <c r="AK39" s="27">
        <f t="shared" si="28"/>
        <v>0</v>
      </c>
      <c r="AL39" s="27">
        <f t="shared" si="29"/>
        <v>0</v>
      </c>
      <c r="AM39" s="27">
        <f t="shared" si="30"/>
        <v>0</v>
      </c>
      <c r="AN39" s="27">
        <f t="shared" si="31"/>
        <v>0</v>
      </c>
      <c r="AO39" s="27">
        <f t="shared" si="32"/>
        <v>0</v>
      </c>
      <c r="AP39" s="27">
        <f t="shared" si="33"/>
        <v>0</v>
      </c>
      <c r="AQ39" s="27">
        <f t="shared" si="34"/>
        <v>0</v>
      </c>
      <c r="AR39" s="27">
        <f t="shared" si="35"/>
        <v>0</v>
      </c>
      <c r="AS39" s="27">
        <f t="shared" si="36"/>
        <v>0</v>
      </c>
      <c r="AT39" s="27">
        <f t="shared" si="37"/>
        <v>0</v>
      </c>
      <c r="AU39" s="27">
        <f t="shared" si="38"/>
        <v>0</v>
      </c>
    </row>
    <row r="40" spans="1:47" ht="12" customHeight="1">
      <c r="A40" s="30">
        <f t="shared" si="54"/>
        <v>36</v>
      </c>
      <c r="B40" s="27">
        <f t="shared" si="40"/>
        <v>1046.3467031862506</v>
      </c>
      <c r="C40" s="28">
        <f t="shared" si="0"/>
        <v>21.154915868675413</v>
      </c>
      <c r="D40" s="35">
        <v>0</v>
      </c>
      <c r="E40" s="27">
        <f t="shared" si="41"/>
        <v>0</v>
      </c>
      <c r="F40" s="27">
        <f t="shared" si="42"/>
      </c>
      <c r="G40" s="28">
        <f t="shared" si="8"/>
        <v>25.899224948376947</v>
      </c>
      <c r="H40" s="36">
        <v>0</v>
      </c>
      <c r="I40" s="27">
        <f t="shared" si="43"/>
        <v>0</v>
      </c>
      <c r="J40" s="27">
        <f t="shared" si="44"/>
      </c>
      <c r="K40" s="28">
        <f t="shared" si="1"/>
        <v>17.501100711196244</v>
      </c>
      <c r="L40" s="36">
        <v>0</v>
      </c>
      <c r="M40" s="27">
        <f t="shared" si="45"/>
        <v>0</v>
      </c>
      <c r="N40" s="27">
        <f t="shared" si="46"/>
      </c>
      <c r="O40" s="29">
        <f t="shared" si="2"/>
        <v>36</v>
      </c>
      <c r="P40" s="27">
        <f t="shared" si="47"/>
        <v>1046.3467031862506</v>
      </c>
      <c r="Q40" s="28">
        <f t="shared" si="3"/>
        <v>21.154915868675413</v>
      </c>
      <c r="R40" s="35">
        <v>0</v>
      </c>
      <c r="S40" s="27">
        <f t="shared" si="48"/>
        <v>0</v>
      </c>
      <c r="T40" s="27">
        <f t="shared" si="49"/>
      </c>
      <c r="U40" s="28">
        <f t="shared" si="16"/>
        <v>25.899224948376947</v>
      </c>
      <c r="V40" s="36">
        <v>0</v>
      </c>
      <c r="W40" s="27">
        <f t="shared" si="50"/>
        <v>0</v>
      </c>
      <c r="X40" s="27">
        <f t="shared" si="51"/>
      </c>
      <c r="Y40" s="28">
        <f t="shared" si="4"/>
        <v>17.501100711196244</v>
      </c>
      <c r="Z40" s="36">
        <v>0</v>
      </c>
      <c r="AA40" s="27">
        <f t="shared" si="52"/>
        <v>0</v>
      </c>
      <c r="AB40" s="27">
        <f t="shared" si="53"/>
      </c>
      <c r="AD40" s="27">
        <f t="shared" si="21"/>
        <v>0</v>
      </c>
      <c r="AE40" s="27">
        <f t="shared" si="22"/>
        <v>0</v>
      </c>
      <c r="AF40" s="27">
        <f t="shared" si="23"/>
        <v>0</v>
      </c>
      <c r="AG40" s="27">
        <f t="shared" si="24"/>
        <v>0</v>
      </c>
      <c r="AH40" s="27">
        <f t="shared" si="25"/>
        <v>0</v>
      </c>
      <c r="AI40" s="27">
        <f t="shared" si="26"/>
        <v>0</v>
      </c>
      <c r="AJ40" s="27">
        <f t="shared" si="27"/>
        <v>0</v>
      </c>
      <c r="AK40" s="27">
        <f t="shared" si="28"/>
        <v>0</v>
      </c>
      <c r="AL40" s="27">
        <f t="shared" si="29"/>
        <v>0</v>
      </c>
      <c r="AM40" s="27">
        <f t="shared" si="30"/>
        <v>0</v>
      </c>
      <c r="AN40" s="27">
        <f t="shared" si="31"/>
        <v>0</v>
      </c>
      <c r="AO40" s="27">
        <f t="shared" si="32"/>
        <v>0</v>
      </c>
      <c r="AP40" s="27">
        <f t="shared" si="33"/>
        <v>0</v>
      </c>
      <c r="AQ40" s="27">
        <f t="shared" si="34"/>
        <v>0</v>
      </c>
      <c r="AR40" s="27">
        <f t="shared" si="35"/>
        <v>0</v>
      </c>
      <c r="AS40" s="27">
        <f t="shared" si="36"/>
        <v>0</v>
      </c>
      <c r="AT40" s="27">
        <f t="shared" si="37"/>
        <v>0</v>
      </c>
      <c r="AU40" s="27">
        <f t="shared" si="38"/>
        <v>0</v>
      </c>
    </row>
    <row r="41" spans="1:47" ht="12" customHeight="1">
      <c r="A41" s="30">
        <f t="shared" si="54"/>
        <v>37</v>
      </c>
      <c r="B41" s="27">
        <f t="shared" si="40"/>
        <v>1104.4661672776617</v>
      </c>
      <c r="C41" s="28">
        <f t="shared" si="0"/>
        <v>21.372905060464383</v>
      </c>
      <c r="D41" s="35">
        <v>0</v>
      </c>
      <c r="E41" s="27">
        <f t="shared" si="41"/>
        <v>0</v>
      </c>
      <c r="F41" s="27">
        <f t="shared" si="42"/>
      </c>
      <c r="G41" s="28">
        <f t="shared" si="8"/>
        <v>26.2205246239049</v>
      </c>
      <c r="H41" s="36">
        <v>0</v>
      </c>
      <c r="I41" s="27">
        <f t="shared" si="43"/>
        <v>0</v>
      </c>
      <c r="J41" s="27">
        <f t="shared" si="44"/>
      </c>
      <c r="K41" s="28">
        <f t="shared" si="1"/>
        <v>17.67957139453224</v>
      </c>
      <c r="L41" s="36">
        <v>0</v>
      </c>
      <c r="M41" s="27">
        <f t="shared" si="45"/>
        <v>0</v>
      </c>
      <c r="N41" s="27">
        <f t="shared" si="46"/>
      </c>
      <c r="O41" s="29">
        <f t="shared" si="2"/>
        <v>37</v>
      </c>
      <c r="P41" s="27">
        <f t="shared" si="47"/>
        <v>1104.4661672776617</v>
      </c>
      <c r="Q41" s="28">
        <f t="shared" si="3"/>
        <v>21.372905060464383</v>
      </c>
      <c r="R41" s="35">
        <v>0</v>
      </c>
      <c r="S41" s="27">
        <f t="shared" si="48"/>
        <v>0</v>
      </c>
      <c r="T41" s="27">
        <f t="shared" si="49"/>
      </c>
      <c r="U41" s="28">
        <f t="shared" si="16"/>
        <v>26.2205246239049</v>
      </c>
      <c r="V41" s="36">
        <v>0</v>
      </c>
      <c r="W41" s="27">
        <f t="shared" si="50"/>
        <v>0</v>
      </c>
      <c r="X41" s="27">
        <f t="shared" si="51"/>
      </c>
      <c r="Y41" s="28">
        <f t="shared" si="4"/>
        <v>17.67957139453224</v>
      </c>
      <c r="Z41" s="36">
        <v>0</v>
      </c>
      <c r="AA41" s="27">
        <f t="shared" si="52"/>
        <v>0</v>
      </c>
      <c r="AB41" s="27">
        <f t="shared" si="53"/>
      </c>
      <c r="AD41" s="27">
        <f t="shared" si="21"/>
        <v>0</v>
      </c>
      <c r="AE41" s="27">
        <f t="shared" si="22"/>
        <v>0</v>
      </c>
      <c r="AF41" s="27">
        <f t="shared" si="23"/>
        <v>0</v>
      </c>
      <c r="AG41" s="27">
        <f t="shared" si="24"/>
        <v>0</v>
      </c>
      <c r="AH41" s="27">
        <f t="shared" si="25"/>
        <v>0</v>
      </c>
      <c r="AI41" s="27">
        <f t="shared" si="26"/>
        <v>0</v>
      </c>
      <c r="AJ41" s="27">
        <f t="shared" si="27"/>
        <v>0</v>
      </c>
      <c r="AK41" s="27">
        <f t="shared" si="28"/>
        <v>0</v>
      </c>
      <c r="AL41" s="27">
        <f t="shared" si="29"/>
        <v>0</v>
      </c>
      <c r="AM41" s="27">
        <f t="shared" si="30"/>
        <v>0</v>
      </c>
      <c r="AN41" s="27">
        <f t="shared" si="31"/>
        <v>0</v>
      </c>
      <c r="AO41" s="27">
        <f t="shared" si="32"/>
        <v>0</v>
      </c>
      <c r="AP41" s="27">
        <f t="shared" si="33"/>
        <v>0</v>
      </c>
      <c r="AQ41" s="27">
        <f t="shared" si="34"/>
        <v>0</v>
      </c>
      <c r="AR41" s="27">
        <f t="shared" si="35"/>
        <v>0</v>
      </c>
      <c r="AS41" s="27">
        <f t="shared" si="36"/>
        <v>0</v>
      </c>
      <c r="AT41" s="27">
        <f t="shared" si="37"/>
        <v>0</v>
      </c>
      <c r="AU41" s="27">
        <f t="shared" si="38"/>
        <v>0</v>
      </c>
    </row>
    <row r="42" spans="1:47" ht="12" customHeight="1">
      <c r="A42" s="30">
        <f t="shared" si="54"/>
        <v>38</v>
      </c>
      <c r="B42" s="27">
        <f t="shared" si="40"/>
        <v>1164.1564276958677</v>
      </c>
      <c r="C42" s="28">
        <f t="shared" si="0"/>
        <v>21.585157023410567</v>
      </c>
      <c r="D42" s="35">
        <v>0</v>
      </c>
      <c r="E42" s="27">
        <f t="shared" si="41"/>
        <v>0</v>
      </c>
      <c r="F42" s="27">
        <f t="shared" si="42"/>
      </c>
      <c r="G42" s="28">
        <f t="shared" si="8"/>
        <v>26.533477902286325</v>
      </c>
      <c r="H42" s="36">
        <v>0</v>
      </c>
      <c r="I42" s="27">
        <f t="shared" si="43"/>
        <v>0</v>
      </c>
      <c r="J42" s="27">
        <f t="shared" si="44"/>
      </c>
      <c r="K42" s="28">
        <f t="shared" si="1"/>
        <v>17.853344931447246</v>
      </c>
      <c r="L42" s="36">
        <v>0</v>
      </c>
      <c r="M42" s="27">
        <f t="shared" si="45"/>
        <v>0</v>
      </c>
      <c r="N42" s="27">
        <f t="shared" si="46"/>
      </c>
      <c r="O42" s="29">
        <f t="shared" si="2"/>
        <v>38</v>
      </c>
      <c r="P42" s="27">
        <f t="shared" si="47"/>
        <v>1164.1564276958677</v>
      </c>
      <c r="Q42" s="28">
        <f t="shared" si="3"/>
        <v>21.585157023410567</v>
      </c>
      <c r="R42" s="35">
        <v>0</v>
      </c>
      <c r="S42" s="27">
        <f t="shared" si="48"/>
        <v>0</v>
      </c>
      <c r="T42" s="27">
        <f t="shared" si="49"/>
      </c>
      <c r="U42" s="28">
        <f t="shared" si="16"/>
        <v>26.533477902286325</v>
      </c>
      <c r="V42" s="36">
        <v>0</v>
      </c>
      <c r="W42" s="27">
        <f t="shared" si="50"/>
        <v>0</v>
      </c>
      <c r="X42" s="27">
        <f t="shared" si="51"/>
      </c>
      <c r="Y42" s="28">
        <f t="shared" si="4"/>
        <v>17.853344931447246</v>
      </c>
      <c r="Z42" s="36">
        <v>0</v>
      </c>
      <c r="AA42" s="27">
        <f t="shared" si="52"/>
        <v>0</v>
      </c>
      <c r="AB42" s="27">
        <f t="shared" si="53"/>
      </c>
      <c r="AD42" s="27">
        <f t="shared" si="21"/>
        <v>0</v>
      </c>
      <c r="AE42" s="27">
        <f t="shared" si="22"/>
        <v>0</v>
      </c>
      <c r="AF42" s="27">
        <f t="shared" si="23"/>
        <v>0</v>
      </c>
      <c r="AG42" s="27">
        <f t="shared" si="24"/>
        <v>0</v>
      </c>
      <c r="AH42" s="27">
        <f t="shared" si="25"/>
        <v>0</v>
      </c>
      <c r="AI42" s="27">
        <f t="shared" si="26"/>
        <v>0</v>
      </c>
      <c r="AJ42" s="27">
        <f t="shared" si="27"/>
        <v>0</v>
      </c>
      <c r="AK42" s="27">
        <f t="shared" si="28"/>
        <v>0</v>
      </c>
      <c r="AL42" s="27">
        <f t="shared" si="29"/>
        <v>0</v>
      </c>
      <c r="AM42" s="27">
        <f t="shared" si="30"/>
        <v>0</v>
      </c>
      <c r="AN42" s="27">
        <f t="shared" si="31"/>
        <v>0</v>
      </c>
      <c r="AO42" s="27">
        <f t="shared" si="32"/>
        <v>0</v>
      </c>
      <c r="AP42" s="27">
        <f t="shared" si="33"/>
        <v>0</v>
      </c>
      <c r="AQ42" s="27">
        <f t="shared" si="34"/>
        <v>0</v>
      </c>
      <c r="AR42" s="27">
        <f t="shared" si="35"/>
        <v>0</v>
      </c>
      <c r="AS42" s="27">
        <f t="shared" si="36"/>
        <v>0</v>
      </c>
      <c r="AT42" s="27">
        <f t="shared" si="37"/>
        <v>0</v>
      </c>
      <c r="AU42" s="27">
        <f t="shared" si="38"/>
        <v>0</v>
      </c>
    </row>
    <row r="43" spans="1:47" ht="12" customHeight="1">
      <c r="A43" s="30">
        <f t="shared" si="54"/>
        <v>39</v>
      </c>
      <c r="B43" s="27">
        <f>(A43+$C$4/2)^2*PI()/4</f>
        <v>1225.4174844408687</v>
      </c>
      <c r="C43" s="28">
        <f t="shared" si="0"/>
        <v>21.791966024040747</v>
      </c>
      <c r="D43" s="35">
        <v>0</v>
      </c>
      <c r="E43" s="27">
        <f>B43*D43</f>
        <v>0</v>
      </c>
      <c r="F43" s="27">
        <f>IF(D43&gt;0,(0.1072*($A43+$C$4/2)^2+0.02427*($A43+$C$4/2)^2*$C43+0.007315*($A43+$C$4/2)*$C43^2)*D43,"")</f>
      </c>
      <c r="G43" s="28">
        <f t="shared" si="8"/>
        <v>26.838507455423798</v>
      </c>
      <c r="H43" s="36">
        <v>0</v>
      </c>
      <c r="I43" s="27">
        <f>B43*H43</f>
        <v>0</v>
      </c>
      <c r="J43" s="27">
        <f>IF(H43&gt;0,(0.1104*($A43+$C$4/2)^2+0.01925*($A43+$C$4/2)^2*$G43+0.01815*($A43+$C$4/2)*$G43^2-0.04936*G43^2)*H43,"")</f>
      </c>
      <c r="K43" s="28">
        <f t="shared" si="1"/>
        <v>18.022662241904705</v>
      </c>
      <c r="L43" s="36">
        <v>0</v>
      </c>
      <c r="M43" s="27">
        <f>B43*L43</f>
        <v>0</v>
      </c>
      <c r="N43" s="27">
        <f>IF(L43&gt;0,(0.1432*($A43+$C$4/2)^2+0.008561*($A43+$C$4/2)^2*$K43+0.0218*($A43+$C$4/2)*$K43^2-0.0663*$K43^2)*L43,"")</f>
      </c>
      <c r="O43" s="29">
        <f t="shared" si="2"/>
        <v>39</v>
      </c>
      <c r="P43" s="27">
        <f>(O43+$C$4/2)^2*PI()/4</f>
        <v>1225.4174844408687</v>
      </c>
      <c r="Q43" s="28">
        <f t="shared" si="3"/>
        <v>21.791966024040747</v>
      </c>
      <c r="R43" s="35">
        <v>0</v>
      </c>
      <c r="S43" s="27">
        <f>P43*R43</f>
        <v>0</v>
      </c>
      <c r="T43" s="27">
        <f>IF(R43&gt;0,(0.1072*($A43+$C$4/2)^2+0.02427*($A43+$C$4/2)^2*$Q43+0.007315*($A43+$C$4/2)*$Q43^2)*R43,"")</f>
      </c>
      <c r="U43" s="28">
        <f t="shared" si="16"/>
        <v>26.838507455423798</v>
      </c>
      <c r="V43" s="36">
        <v>0</v>
      </c>
      <c r="W43" s="27">
        <f>P43*V43</f>
        <v>0</v>
      </c>
      <c r="X43" s="27">
        <f>IF(V43&gt;0,(0.1104*($A43+$C$4/2)^2+0.01925*($A43+$C$4/2)^2*$U43+0.01815*($A43+$C$4/2)*$U43^2-0.04936*U43^2)*V43,"")</f>
      </c>
      <c r="Y43" s="28">
        <f t="shared" si="4"/>
        <v>18.022662241904705</v>
      </c>
      <c r="Z43" s="36">
        <v>0</v>
      </c>
      <c r="AA43" s="27">
        <f>P43*Z43</f>
        <v>0</v>
      </c>
      <c r="AB43" s="27">
        <f>IF(Z43&gt;0,(0.1432*($A43+$C$4/2)^2+0.008561*($A43+$C$4/2)^2*$K43+0.0218*($A43+$C$4/2)*$K43^2-0.0663*$K43^2)*Z43,"")</f>
      </c>
      <c r="AD43" s="27">
        <f t="shared" si="21"/>
        <v>0</v>
      </c>
      <c r="AE43" s="27">
        <f t="shared" si="22"/>
        <v>0</v>
      </c>
      <c r="AF43" s="27">
        <f t="shared" si="23"/>
        <v>0</v>
      </c>
      <c r="AG43" s="27">
        <f t="shared" si="24"/>
        <v>0</v>
      </c>
      <c r="AH43" s="27">
        <f t="shared" si="25"/>
        <v>0</v>
      </c>
      <c r="AI43" s="27">
        <f t="shared" si="26"/>
        <v>0</v>
      </c>
      <c r="AJ43" s="27">
        <f t="shared" si="27"/>
        <v>0</v>
      </c>
      <c r="AK43" s="27">
        <f t="shared" si="28"/>
        <v>0</v>
      </c>
      <c r="AL43" s="27">
        <f t="shared" si="29"/>
        <v>0</v>
      </c>
      <c r="AM43" s="27">
        <f t="shared" si="30"/>
        <v>0</v>
      </c>
      <c r="AN43" s="27">
        <f t="shared" si="31"/>
        <v>0</v>
      </c>
      <c r="AO43" s="27">
        <f t="shared" si="32"/>
        <v>0</v>
      </c>
      <c r="AP43" s="27">
        <f t="shared" si="33"/>
        <v>0</v>
      </c>
      <c r="AQ43" s="27">
        <f t="shared" si="34"/>
        <v>0</v>
      </c>
      <c r="AR43" s="27">
        <f t="shared" si="35"/>
        <v>0</v>
      </c>
      <c r="AS43" s="27">
        <f t="shared" si="36"/>
        <v>0</v>
      </c>
      <c r="AT43" s="27">
        <f t="shared" si="37"/>
        <v>0</v>
      </c>
      <c r="AU43" s="27">
        <f t="shared" si="38"/>
        <v>0</v>
      </c>
    </row>
    <row r="44" spans="1:47" ht="12" customHeight="1">
      <c r="A44" s="30">
        <f>A43+$C$4</f>
        <v>40</v>
      </c>
      <c r="B44" s="27">
        <f>(A44+$C$4/2)^2*PI()/4</f>
        <v>1288.2493375126646</v>
      </c>
      <c r="C44" s="28">
        <f t="shared" si="0"/>
        <v>21.993604254110327</v>
      </c>
      <c r="D44" s="35">
        <v>0</v>
      </c>
      <c r="E44" s="27">
        <f>B44*D44</f>
        <v>0</v>
      </c>
      <c r="F44" s="27">
        <f>IF(D44&gt;0,(0.1072*($A44+$C$4/2)^2+0.02427*($A44+$C$4/2)^2*$C44+0.007315*($A44+$C$4/2)*$C44^2)*D44,"")</f>
      </c>
      <c r="G44" s="28">
        <f t="shared" si="8"/>
        <v>27.136004639576214</v>
      </c>
      <c r="H44" s="36">
        <v>0</v>
      </c>
      <c r="I44" s="27">
        <f>B44*H44</f>
        <v>0</v>
      </c>
      <c r="J44" s="27">
        <f>IF(H44&gt;0,(0.1104*($A44+$C$4/2)^2+0.01925*($A44+$C$4/2)^2*$G44+0.01815*($A44+$C$4/2)*$G44^2-0.04936*G44^2)*H44,"")</f>
      </c>
      <c r="K44" s="28">
        <f t="shared" si="1"/>
        <v>18.187746172955823</v>
      </c>
      <c r="L44" s="36">
        <v>0</v>
      </c>
      <c r="M44" s="27">
        <f>B44*L44</f>
        <v>0</v>
      </c>
      <c r="N44" s="27">
        <f>IF(L44&gt;0,(0.1432*($A44+$C$4/2)^2+0.008561*($A44+$C$4/2)^2*$K44+0.0218*($A44+$C$4/2)*$K44^2-0.0663*$K44^2)*L44,"")</f>
      </c>
      <c r="O44" s="29">
        <f t="shared" si="2"/>
        <v>40</v>
      </c>
      <c r="P44" s="27">
        <f>(O44+$C$4/2)^2*PI()/4</f>
        <v>1288.2493375126646</v>
      </c>
      <c r="Q44" s="28">
        <f t="shared" si="3"/>
        <v>21.993604254110327</v>
      </c>
      <c r="R44" s="35">
        <v>0</v>
      </c>
      <c r="S44" s="27">
        <f>P44*R44</f>
        <v>0</v>
      </c>
      <c r="T44" s="27">
        <f>IF(R44&gt;0,(0.1072*($A44+$C$4/2)^2+0.02427*($A44+$C$4/2)^2*$Q44+0.007315*($A44+$C$4/2)*$Q44^2)*R44,"")</f>
      </c>
      <c r="U44" s="28">
        <f t="shared" si="16"/>
        <v>27.136004639576214</v>
      </c>
      <c r="V44" s="36">
        <v>0</v>
      </c>
      <c r="W44" s="27">
        <f>P44*V44</f>
        <v>0</v>
      </c>
      <c r="X44" s="27">
        <f>IF(V44&gt;0,(0.1104*($A44+$C$4/2)^2+0.01925*($A44+$C$4/2)^2*$U44+0.01815*($A44+$C$4/2)*$U44^2-0.04936*U44^2)*V44,"")</f>
      </c>
      <c r="Y44" s="28">
        <f t="shared" si="4"/>
        <v>18.187746172955823</v>
      </c>
      <c r="Z44" s="36">
        <v>0</v>
      </c>
      <c r="AA44" s="27">
        <f>P44*Z44</f>
        <v>0</v>
      </c>
      <c r="AB44" s="27">
        <f>IF(Z44&gt;0,(0.1432*($A44+$C$4/2)^2+0.008561*($A44+$C$4/2)^2*$K44+0.0218*($A44+$C$4/2)*$K44^2-0.0663*$K44^2)*Z44,"")</f>
      </c>
      <c r="AD44" s="27">
        <f t="shared" si="21"/>
        <v>0</v>
      </c>
      <c r="AE44" s="27">
        <f t="shared" si="22"/>
        <v>0</v>
      </c>
      <c r="AF44" s="27">
        <f t="shared" si="23"/>
        <v>0</v>
      </c>
      <c r="AG44" s="27">
        <f t="shared" si="24"/>
        <v>0</v>
      </c>
      <c r="AH44" s="27">
        <f t="shared" si="25"/>
        <v>0</v>
      </c>
      <c r="AI44" s="27">
        <f t="shared" si="26"/>
        <v>0</v>
      </c>
      <c r="AJ44" s="27">
        <f t="shared" si="27"/>
        <v>0</v>
      </c>
      <c r="AK44" s="27">
        <f t="shared" si="28"/>
        <v>0</v>
      </c>
      <c r="AL44" s="27">
        <f t="shared" si="29"/>
        <v>0</v>
      </c>
      <c r="AM44" s="27">
        <f t="shared" si="30"/>
        <v>0</v>
      </c>
      <c r="AN44" s="27">
        <f t="shared" si="31"/>
        <v>0</v>
      </c>
      <c r="AO44" s="27">
        <f t="shared" si="32"/>
        <v>0</v>
      </c>
      <c r="AP44" s="27">
        <f t="shared" si="33"/>
        <v>0</v>
      </c>
      <c r="AQ44" s="27">
        <f t="shared" si="34"/>
        <v>0</v>
      </c>
      <c r="AR44" s="27">
        <f t="shared" si="35"/>
        <v>0</v>
      </c>
      <c r="AS44" s="27">
        <f t="shared" si="36"/>
        <v>0</v>
      </c>
      <c r="AT44" s="27">
        <f t="shared" si="37"/>
        <v>0</v>
      </c>
      <c r="AU44" s="27">
        <f t="shared" si="38"/>
        <v>0</v>
      </c>
    </row>
    <row r="45" spans="1:47" ht="18">
      <c r="A45" s="2" t="s">
        <v>38</v>
      </c>
      <c r="D45" s="3">
        <f>SUM(D10:D44)</f>
        <v>0</v>
      </c>
      <c r="E45">
        <f>SUM(E10:E44)/10000</f>
        <v>0</v>
      </c>
      <c r="F45" s="14">
        <f>SUM(F10:F41)/1000</f>
        <v>0</v>
      </c>
      <c r="G45" s="13"/>
      <c r="H45">
        <f>SUM(H10:H44)</f>
        <v>0</v>
      </c>
      <c r="I45">
        <f>SUM(I10:I44)/10000</f>
        <v>0</v>
      </c>
      <c r="J45" s="14">
        <f>SUM(J10:J44)/1000</f>
        <v>0</v>
      </c>
      <c r="L45">
        <f>SUM(L10:L44)</f>
        <v>0</v>
      </c>
      <c r="M45">
        <f>SUM(M10:M44)/10000</f>
        <v>0</v>
      </c>
      <c r="N45" s="14">
        <f>SUM(N10:N44)/1000</f>
        <v>0</v>
      </c>
      <c r="O45" s="2" t="s">
        <v>38</v>
      </c>
      <c r="R45" s="3">
        <f>SUM(R10:R44)</f>
        <v>0</v>
      </c>
      <c r="S45">
        <f>SUM(S10:S44)/10000</f>
        <v>0</v>
      </c>
      <c r="T45" s="14">
        <f>SUM(T10:T41)/1000</f>
        <v>0</v>
      </c>
      <c r="U45" s="13"/>
      <c r="V45">
        <f>SUM(V10:V44)</f>
        <v>0</v>
      </c>
      <c r="W45">
        <f>SUM(W10:W44)/10000</f>
        <v>0</v>
      </c>
      <c r="X45" s="14">
        <f>SUM(X10:X44)/1000</f>
        <v>0</v>
      </c>
      <c r="Z45">
        <f>SUM(Z10:Z44)</f>
        <v>0</v>
      </c>
      <c r="AA45" s="3">
        <f>SUM(AA10:AA44)/10000</f>
        <v>0</v>
      </c>
      <c r="AB45" s="14">
        <f>SUM(AB10:AB44)/1000</f>
        <v>0</v>
      </c>
      <c r="AD45" s="27">
        <f aca="true" t="shared" si="55" ref="AD45:AU45">SUM(AD10:AD44)</f>
        <v>0</v>
      </c>
      <c r="AE45" s="27">
        <f t="shared" si="55"/>
        <v>0</v>
      </c>
      <c r="AF45" s="27">
        <f t="shared" si="55"/>
        <v>0</v>
      </c>
      <c r="AG45" s="27">
        <f t="shared" si="55"/>
        <v>0</v>
      </c>
      <c r="AH45" s="27">
        <f t="shared" si="55"/>
        <v>0</v>
      </c>
      <c r="AI45" s="27">
        <f t="shared" si="55"/>
        <v>0</v>
      </c>
      <c r="AJ45" s="27">
        <f t="shared" si="55"/>
        <v>0</v>
      </c>
      <c r="AK45" s="27">
        <f t="shared" si="55"/>
        <v>0</v>
      </c>
      <c r="AL45" s="27">
        <f t="shared" si="55"/>
        <v>0</v>
      </c>
      <c r="AM45" s="27">
        <f t="shared" si="55"/>
        <v>0</v>
      </c>
      <c r="AN45" s="27">
        <f t="shared" si="55"/>
        <v>0</v>
      </c>
      <c r="AO45" s="27">
        <f t="shared" si="55"/>
        <v>0</v>
      </c>
      <c r="AP45" s="27">
        <f t="shared" si="55"/>
        <v>0</v>
      </c>
      <c r="AQ45" s="27">
        <f t="shared" si="55"/>
        <v>0</v>
      </c>
      <c r="AR45" s="27">
        <f t="shared" si="55"/>
        <v>0</v>
      </c>
      <c r="AS45" s="27">
        <f t="shared" si="55"/>
        <v>0</v>
      </c>
      <c r="AT45" s="27">
        <f t="shared" si="55"/>
        <v>0</v>
      </c>
      <c r="AU45" s="27">
        <f t="shared" si="55"/>
        <v>0</v>
      </c>
    </row>
    <row r="46" spans="30:47" ht="15">
      <c r="AD46" s="59" t="s">
        <v>33</v>
      </c>
      <c r="AE46" s="59" t="s">
        <v>33</v>
      </c>
      <c r="AF46" s="59" t="s">
        <v>33</v>
      </c>
      <c r="AG46" s="60" t="s">
        <v>33</v>
      </c>
      <c r="AH46" s="60" t="s">
        <v>33</v>
      </c>
      <c r="AI46" s="60" t="s">
        <v>33</v>
      </c>
      <c r="AJ46" s="61" t="s">
        <v>33</v>
      </c>
      <c r="AK46" s="61" t="s">
        <v>33</v>
      </c>
      <c r="AL46" s="61" t="s">
        <v>33</v>
      </c>
      <c r="AM46" s="62" t="s">
        <v>33</v>
      </c>
      <c r="AN46" s="62" t="s">
        <v>33</v>
      </c>
      <c r="AO46" s="62" t="s">
        <v>33</v>
      </c>
      <c r="AP46" s="63" t="s">
        <v>33</v>
      </c>
      <c r="AQ46" s="63" t="s">
        <v>33</v>
      </c>
      <c r="AR46" s="63" t="s">
        <v>33</v>
      </c>
      <c r="AS46" s="64" t="s">
        <v>33</v>
      </c>
      <c r="AT46" s="64" t="s">
        <v>33</v>
      </c>
      <c r="AU46" s="64" t="s">
        <v>33</v>
      </c>
    </row>
    <row r="47" spans="1:38" ht="18">
      <c r="A47" t="s">
        <v>39</v>
      </c>
      <c r="D47" s="33">
        <v>200</v>
      </c>
      <c r="E47" s="42"/>
      <c r="I47" s="13"/>
      <c r="K47" s="13"/>
      <c r="M47" s="13"/>
      <c r="O47" s="2" t="s">
        <v>40</v>
      </c>
      <c r="Q47" s="2"/>
      <c r="R47" s="3">
        <f>IF(R45&gt;0,R45/D45*100,0)</f>
        <v>0</v>
      </c>
      <c r="S47" s="3">
        <f>IF(S45&gt;0,S45/E45*100,0)</f>
        <v>0</v>
      </c>
      <c r="T47" s="3">
        <f>IF(T45&gt;0,T45/F45*100,0)</f>
        <v>0</v>
      </c>
      <c r="U47" s="42"/>
      <c r="V47" s="3">
        <f>IF(V45&gt;0,V45/H45*100,0)</f>
        <v>0</v>
      </c>
      <c r="W47" s="3">
        <f>IF(W45&gt;0,W45/I45*100,0)</f>
        <v>0</v>
      </c>
      <c r="X47" s="3">
        <f>IF(X45&gt;0,X45/J45*100,0)</f>
        <v>0</v>
      </c>
      <c r="Z47" s="3">
        <f>IF(Z45&gt;0,Z45/L45*100,0)</f>
        <v>0</v>
      </c>
      <c r="AA47" s="3">
        <f>IF(AA45&gt;0,AA45/M45*100,0)</f>
        <v>0</v>
      </c>
      <c r="AB47" s="3">
        <f>IF(AB45&gt;0,AB45/N45*100,0)</f>
        <v>0</v>
      </c>
      <c r="AD47" s="41"/>
      <c r="AE47" s="28"/>
      <c r="AF47" s="41"/>
      <c r="AG47" s="28"/>
      <c r="AH47" s="41"/>
      <c r="AI47" s="28"/>
      <c r="AJ47" s="41"/>
      <c r="AK47" s="28"/>
      <c r="AL47" s="41"/>
    </row>
    <row r="48" spans="1:44" ht="15.75">
      <c r="A48" t="s">
        <v>41</v>
      </c>
      <c r="D48" s="33">
        <v>1</v>
      </c>
      <c r="L48" s="42"/>
      <c r="M48" s="44"/>
      <c r="P48" s="2" t="s">
        <v>42</v>
      </c>
      <c r="R48" s="40">
        <f>IF((R45+V45+Z45)&gt;0,(R45+V45+Z45)/(D45+H45+L45)*100,"")</f>
      </c>
      <c r="S48" s="40">
        <f>IF((S45+W45+AA45)&gt;0,(S45+W45+AA45)/(E45+I45+M45)*100,"")</f>
      </c>
      <c r="T48" s="40">
        <f>IF((T45+X45+AB45)&gt;0,(T45+X45+AB45)/(F45+J45+N45)*100,"")</f>
      </c>
      <c r="AD48" s="43"/>
      <c r="AE48" s="28"/>
      <c r="AF48" s="28"/>
      <c r="AG48" s="41"/>
      <c r="AH48" s="41"/>
      <c r="AI48" s="41"/>
      <c r="AJ48" s="41"/>
      <c r="AK48" s="28"/>
      <c r="AL48" s="28"/>
      <c r="AQ48" s="28"/>
      <c r="AR48" s="28"/>
    </row>
    <row r="49" spans="4:36" ht="15.75">
      <c r="D49" s="31"/>
      <c r="Q49" s="2"/>
      <c r="AD49" s="41"/>
      <c r="AE49" s="28"/>
      <c r="AF49" s="28"/>
      <c r="AG49" s="41"/>
      <c r="AH49" s="41"/>
      <c r="AI49" s="41"/>
      <c r="AJ49" s="41"/>
    </row>
    <row r="50" spans="1:36" ht="15.75">
      <c r="A50" s="1"/>
      <c r="B50" s="1"/>
      <c r="C50" s="32" t="s">
        <v>30</v>
      </c>
      <c r="D50" s="1" t="s">
        <v>36</v>
      </c>
      <c r="E50" s="1" t="s">
        <v>43</v>
      </c>
      <c r="F50" s="1" t="s">
        <v>37</v>
      </c>
      <c r="G50" s="32" t="s">
        <v>31</v>
      </c>
      <c r="H50" s="1" t="s">
        <v>36</v>
      </c>
      <c r="I50" s="1" t="s">
        <v>43</v>
      </c>
      <c r="J50" s="1" t="s">
        <v>37</v>
      </c>
      <c r="K50" s="32" t="s">
        <v>32</v>
      </c>
      <c r="L50" s="1" t="s">
        <v>36</v>
      </c>
      <c r="M50" s="1" t="s">
        <v>43</v>
      </c>
      <c r="N50" s="1" t="s">
        <v>37</v>
      </c>
      <c r="O50" s="1"/>
      <c r="P50" s="1"/>
      <c r="Q50" s="32" t="s">
        <v>30</v>
      </c>
      <c r="R50" s="1" t="s">
        <v>36</v>
      </c>
      <c r="S50" s="1" t="s">
        <v>43</v>
      </c>
      <c r="T50" s="1" t="s">
        <v>37</v>
      </c>
      <c r="U50" s="32" t="s">
        <v>31</v>
      </c>
      <c r="V50" s="1" t="s">
        <v>36</v>
      </c>
      <c r="W50" s="1" t="s">
        <v>43</v>
      </c>
      <c r="X50" s="1" t="s">
        <v>37</v>
      </c>
      <c r="Y50" s="32" t="s">
        <v>32</v>
      </c>
      <c r="Z50" s="1" t="s">
        <v>36</v>
      </c>
      <c r="AA50" s="1" t="s">
        <v>43</v>
      </c>
      <c r="AB50" s="1" t="s">
        <v>37</v>
      </c>
      <c r="AD50" s="41"/>
      <c r="AE50" s="41"/>
      <c r="AF50" s="41"/>
      <c r="AG50" s="41"/>
      <c r="AH50" s="41"/>
      <c r="AI50" s="41"/>
      <c r="AJ50" s="41"/>
    </row>
    <row r="51" spans="1:28" ht="18.75">
      <c r="A51" s="2" t="s">
        <v>44</v>
      </c>
      <c r="D51">
        <f>D45*(10000/$D$47/$D$48)</f>
        <v>0</v>
      </c>
      <c r="E51">
        <f aca="true" t="shared" si="56" ref="E51:N51">E45*(10000/$D$47/$D$48)</f>
        <v>0</v>
      </c>
      <c r="F51" s="13">
        <f t="shared" si="56"/>
        <v>0</v>
      </c>
      <c r="H51">
        <f t="shared" si="56"/>
        <v>0</v>
      </c>
      <c r="I51">
        <f t="shared" si="56"/>
        <v>0</v>
      </c>
      <c r="J51">
        <f t="shared" si="56"/>
        <v>0</v>
      </c>
      <c r="L51">
        <f t="shared" si="56"/>
        <v>0</v>
      </c>
      <c r="M51">
        <f t="shared" si="56"/>
        <v>0</v>
      </c>
      <c r="N51">
        <f t="shared" si="56"/>
        <v>0</v>
      </c>
      <c r="O51" s="2" t="s">
        <v>44</v>
      </c>
      <c r="R51">
        <f>R45*(10000/$D$47/$D$48)</f>
        <v>0</v>
      </c>
      <c r="S51">
        <f aca="true" t="shared" si="57" ref="S51:AB51">S45*(10000/$D$47/$D$48)</f>
        <v>0</v>
      </c>
      <c r="T51">
        <f t="shared" si="57"/>
        <v>0</v>
      </c>
      <c r="V51">
        <f t="shared" si="57"/>
        <v>0</v>
      </c>
      <c r="W51">
        <f t="shared" si="57"/>
        <v>0</v>
      </c>
      <c r="X51">
        <f t="shared" si="57"/>
        <v>0</v>
      </c>
      <c r="Z51">
        <f t="shared" si="57"/>
        <v>0</v>
      </c>
      <c r="AA51">
        <f t="shared" si="57"/>
        <v>0</v>
      </c>
      <c r="AB51">
        <f t="shared" si="57"/>
        <v>0</v>
      </c>
    </row>
    <row r="52" spans="3:23" ht="15.75">
      <c r="C52" s="2" t="s">
        <v>42</v>
      </c>
      <c r="D52" s="40">
        <f>D51+H51+L51</f>
        <v>0</v>
      </c>
      <c r="E52" s="39">
        <f>E51+I51+M51</f>
        <v>0</v>
      </c>
      <c r="F52" s="39">
        <f>F51+J51+N51</f>
        <v>0</v>
      </c>
      <c r="O52" s="67"/>
      <c r="P52" s="68"/>
      <c r="Q52" s="2" t="s">
        <v>42</v>
      </c>
      <c r="R52" s="40">
        <f>R51+V51+Z51</f>
        <v>0</v>
      </c>
      <c r="S52" s="39">
        <f>S51+W51+AA51</f>
        <v>0</v>
      </c>
      <c r="T52" s="39">
        <f>T51+X51+AB51</f>
        <v>0</v>
      </c>
      <c r="U52" s="69"/>
      <c r="V52" s="68"/>
      <c r="W52" s="69"/>
    </row>
    <row r="53" spans="15:23" ht="15.75">
      <c r="O53" s="68"/>
      <c r="P53" s="68"/>
      <c r="Q53" s="68"/>
      <c r="R53" s="68"/>
      <c r="S53" s="67"/>
      <c r="T53" s="68"/>
      <c r="U53" s="68"/>
      <c r="V53" s="67"/>
      <c r="W53" s="70"/>
    </row>
  </sheetData>
  <sheetProtection sheet="1" objects="1" scenarios="1"/>
  <printOptions gridLines="1"/>
  <pageMargins left="0.5511811023622047" right="0.4724409448818898" top="0.9055118110236221" bottom="0.7480314960629921" header="0.5118110236220472" footer="0.4724409448818898"/>
  <pageSetup blackAndWhite="1" horizontalDpi="300" verticalDpi="300" orientation="portrait" paperSize="9" r:id="rId3"/>
  <headerFooter alignWithMargins="0">
    <oddHeader>&amp;L&amp;8Fil: &amp;F&amp;C&amp;8Blad: &amp;A&amp;R&amp;8&amp;D</oddHeader>
    <oddFooter>&amp;C&amp;8Slöjd Data  Kalkylmodeller för skogliga beräkningar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Zeros="0" zoomScale="75" zoomScaleNormal="75" workbookViewId="0" topLeftCell="A1">
      <selection activeCell="C41" sqref="C41"/>
    </sheetView>
  </sheetViews>
  <sheetFormatPr defaultColWidth="8.88671875" defaultRowHeight="15"/>
  <cols>
    <col min="1" max="1" width="14.99609375" style="0" customWidth="1"/>
    <col min="3" max="3" width="9.77734375" style="0" customWidth="1"/>
    <col min="4" max="4" width="9.77734375" style="0" bestFit="1" customWidth="1"/>
    <col min="6" max="6" width="8.99609375" style="0" bestFit="1" customWidth="1"/>
  </cols>
  <sheetData>
    <row r="1" ht="26.25">
      <c r="A1" s="45" t="s">
        <v>60</v>
      </c>
    </row>
    <row r="3" spans="1:2" ht="20.25">
      <c r="A3" s="26" t="s">
        <v>1</v>
      </c>
      <c r="B3" s="46">
        <f>Gallring!C2</f>
        <v>0</v>
      </c>
    </row>
    <row r="4" spans="1:3" ht="21" thickBot="1">
      <c r="A4" s="26"/>
      <c r="B4" s="46"/>
      <c r="C4" s="41" t="s">
        <v>47</v>
      </c>
    </row>
    <row r="5" spans="1:13" ht="15">
      <c r="A5" s="47" t="s">
        <v>56</v>
      </c>
      <c r="B5" s="48"/>
      <c r="C5" s="30" t="s">
        <v>48</v>
      </c>
      <c r="D5" s="30" t="s">
        <v>49</v>
      </c>
      <c r="E5" s="30" t="s">
        <v>50</v>
      </c>
      <c r="F5" s="71" t="s">
        <v>51</v>
      </c>
      <c r="G5" s="48"/>
      <c r="I5" s="48"/>
      <c r="K5" s="48"/>
      <c r="M5" s="48"/>
    </row>
    <row r="6" spans="1:13" ht="15">
      <c r="A6" s="48" t="s">
        <v>52</v>
      </c>
      <c r="B6" s="48"/>
      <c r="C6" s="57">
        <f>Gallring!D51</f>
        <v>0</v>
      </c>
      <c r="D6" s="57">
        <f>Gallring!H51</f>
        <v>0</v>
      </c>
      <c r="E6" s="57">
        <f>Gallring!L51</f>
        <v>0</v>
      </c>
      <c r="F6" s="72">
        <f>SUM(C6:E6)</f>
        <v>0</v>
      </c>
      <c r="G6" s="48"/>
      <c r="H6" s="48"/>
      <c r="I6" s="48"/>
      <c r="J6" s="48"/>
      <c r="K6" s="48"/>
      <c r="L6" s="49"/>
      <c r="M6" s="48"/>
    </row>
    <row r="7" spans="1:13" ht="15">
      <c r="A7" s="48" t="s">
        <v>57</v>
      </c>
      <c r="B7" s="48"/>
      <c r="C7" s="50">
        <f>Gallring!E51</f>
        <v>0</v>
      </c>
      <c r="D7" s="50">
        <f>Gallring!I51</f>
        <v>0</v>
      </c>
      <c r="E7" s="50">
        <f>Gallring!M51</f>
        <v>0</v>
      </c>
      <c r="F7" s="73">
        <f>SUM(C7:E7)</f>
        <v>0</v>
      </c>
      <c r="G7" s="48"/>
      <c r="H7" s="48"/>
      <c r="I7" s="48"/>
      <c r="J7" s="48"/>
      <c r="K7" s="48"/>
      <c r="L7" s="49"/>
      <c r="M7" s="48"/>
    </row>
    <row r="8" spans="1:13" ht="15">
      <c r="A8" s="48" t="s">
        <v>58</v>
      </c>
      <c r="B8" s="48"/>
      <c r="C8" s="50">
        <f>Gallring!F51</f>
        <v>0</v>
      </c>
      <c r="D8" s="50">
        <f>Gallring!J51</f>
        <v>0</v>
      </c>
      <c r="E8" s="50">
        <f>Gallring!N51</f>
        <v>0</v>
      </c>
      <c r="F8" s="73">
        <f>SUM(C8:E8)</f>
        <v>0</v>
      </c>
      <c r="G8" s="48"/>
      <c r="H8" s="50"/>
      <c r="I8" s="48"/>
      <c r="J8" s="50"/>
      <c r="K8" s="48"/>
      <c r="L8" s="49"/>
      <c r="M8" s="48"/>
    </row>
    <row r="9" spans="6:13" ht="15">
      <c r="F9" s="74"/>
      <c r="G9" s="48"/>
      <c r="H9" s="48"/>
      <c r="I9" s="48"/>
      <c r="J9" s="48"/>
      <c r="K9" s="48"/>
      <c r="L9" s="47"/>
      <c r="M9" s="48"/>
    </row>
    <row r="10" spans="1:13" ht="15">
      <c r="A10" s="48" t="s">
        <v>59</v>
      </c>
      <c r="B10" s="48"/>
      <c r="C10" s="51">
        <f>IF(C6&gt;0,C8/C6,0)</f>
        <v>0</v>
      </c>
      <c r="D10" s="51">
        <f>IF(D6&gt;0,D8/D6,0)</f>
        <v>0</v>
      </c>
      <c r="E10" s="51">
        <f>IF(E6&gt;0,E8/E6,0)</f>
        <v>0</v>
      </c>
      <c r="F10" s="75">
        <f>IF(F6&gt;0,F8/F6,0)</f>
        <v>0</v>
      </c>
      <c r="G10" s="48"/>
      <c r="H10" s="51"/>
      <c r="I10" s="48"/>
      <c r="J10" s="51"/>
      <c r="K10" s="48"/>
      <c r="L10" s="52"/>
      <c r="M10" s="48"/>
    </row>
    <row r="11" spans="1:13" ht="15">
      <c r="A11" s="48" t="s">
        <v>53</v>
      </c>
      <c r="B11" s="48"/>
      <c r="C11" s="50">
        <f>IF(C6&gt;0,(Gallring!AF45+Gallring!AI45)/Gallring!D45,0)</f>
        <v>0</v>
      </c>
      <c r="D11" s="50">
        <f>IF(D6&gt;0,(Gallring!AL45+Gallring!AO45)/Gallring!H45,0)</f>
        <v>0</v>
      </c>
      <c r="E11" s="50">
        <f>IF(E6&gt;0,(Gallring!AR45+Gallring!AU45)/Gallring!L45,0)</f>
        <v>0</v>
      </c>
      <c r="F11" s="73">
        <f>IF(F6&gt;0,(Gallring!AF45+Gallring!AI45+Gallring!AL45+Gallring!AO45+Gallring!AR45+Gallring!AU45)/(Gallring!D45+Gallring!H45+Gallring!L45),0)</f>
        <v>0</v>
      </c>
      <c r="G11" s="48"/>
      <c r="H11" s="50"/>
      <c r="I11" s="48"/>
      <c r="J11" s="50"/>
      <c r="K11" s="48"/>
      <c r="L11" s="49"/>
      <c r="M11" s="48"/>
    </row>
    <row r="12" spans="1:13" ht="15">
      <c r="A12" s="48" t="s">
        <v>54</v>
      </c>
      <c r="B12" s="48"/>
      <c r="C12" s="50">
        <f>IF(C6&gt;0,SQRT((Gallring!AE45+Gallring!AH45)/Gallring!D45),0)</f>
        <v>0</v>
      </c>
      <c r="D12" s="50">
        <f>IF(D6&gt;0,SQRT((Gallring!AK45+Gallring!AN45)/Gallring!H45),0)</f>
        <v>0</v>
      </c>
      <c r="E12" s="50">
        <f>IF(E6&gt;0,SQRT((Gallring!AQ45+Gallring!AT45)/Gallring!L45),0)</f>
        <v>0</v>
      </c>
      <c r="F12" s="73">
        <f>IF(F6&gt;0,SQRT((Gallring!AE45+Gallring!AH45+Gallring!AK45+Gallring!AN45+Gallring!AQ45+Gallring!AT45)/(Gallring!D45+Gallring!H45+Gallring!L45)),0)</f>
        <v>0</v>
      </c>
      <c r="G12" s="48"/>
      <c r="H12" s="50"/>
      <c r="I12" s="48"/>
      <c r="J12" s="50"/>
      <c r="K12" s="48"/>
      <c r="L12" s="49"/>
      <c r="M12" s="48"/>
    </row>
    <row r="13" spans="1:13" ht="15.75" thickBot="1">
      <c r="A13" s="48" t="s">
        <v>55</v>
      </c>
      <c r="B13" s="48"/>
      <c r="C13" s="50">
        <f>IF(C6&gt;0,(Gallring!AD45+Gallring!AG45)/(Gallring!AE45+Gallring!AH45),0)</f>
        <v>0</v>
      </c>
      <c r="D13" s="50">
        <f>IF(D6&gt;0,(Gallring!AJ45+Gallring!AM45)/(Gallring!AK45+Gallring!AN45),0)</f>
        <v>0</v>
      </c>
      <c r="E13" s="50">
        <f>IF(E6&gt;0,(Gallring!AP45+Gallring!AS45)/(Gallring!AQ45+Gallring!AT45),0)</f>
        <v>0</v>
      </c>
      <c r="F13" s="76">
        <f>IF(F6&gt;0,(Gallring!AD45+Gallring!AG45+Gallring!AJ45+Gallring!AM45+Gallring!AP45+Gallring!AS45)/(Gallring!AE45+Gallring!AH45+Gallring!AK45+Gallring!AN45+Gallring!AQ45+Gallring!AT45),0)</f>
        <v>0</v>
      </c>
      <c r="G13" s="48"/>
      <c r="H13" s="50"/>
      <c r="I13" s="48"/>
      <c r="J13" s="50"/>
      <c r="K13" s="48"/>
      <c r="L13" s="49"/>
      <c r="M13" s="48"/>
    </row>
    <row r="14" spans="1:13" ht="15.75" thickBot="1">
      <c r="A14" s="48"/>
      <c r="B14" s="48"/>
      <c r="C14" s="48"/>
      <c r="D14" s="48"/>
      <c r="E14" s="48"/>
      <c r="F14" s="58"/>
      <c r="G14" s="48"/>
      <c r="H14" s="53"/>
      <c r="I14" s="48"/>
      <c r="J14" s="53"/>
      <c r="K14" s="48"/>
      <c r="L14" s="54"/>
      <c r="M14" s="48"/>
    </row>
    <row r="15" spans="1:13" ht="15">
      <c r="A15" s="47" t="s">
        <v>61</v>
      </c>
      <c r="B15" s="48"/>
      <c r="C15" s="30" t="s">
        <v>48</v>
      </c>
      <c r="D15" s="30" t="s">
        <v>49</v>
      </c>
      <c r="E15" s="30" t="s">
        <v>50</v>
      </c>
      <c r="F15" s="71" t="s">
        <v>51</v>
      </c>
      <c r="G15" s="55"/>
      <c r="H15" s="55"/>
      <c r="I15" s="55"/>
      <c r="J15" s="55"/>
      <c r="K15" s="55"/>
      <c r="L15" s="47"/>
      <c r="M15" s="48"/>
    </row>
    <row r="16" spans="1:13" ht="15">
      <c r="A16" s="48" t="s">
        <v>52</v>
      </c>
      <c r="B16" s="48"/>
      <c r="C16" s="57">
        <f>Gallring!R51</f>
        <v>0</v>
      </c>
      <c r="D16" s="57">
        <f>Gallring!V51</f>
        <v>0</v>
      </c>
      <c r="E16" s="57">
        <f>Gallring!Z51</f>
        <v>0</v>
      </c>
      <c r="F16" s="72">
        <f>SUM(C16:E16)</f>
        <v>0</v>
      </c>
      <c r="G16" s="55"/>
      <c r="H16" s="55"/>
      <c r="I16" s="55"/>
      <c r="J16" s="55"/>
      <c r="K16" s="55"/>
      <c r="L16" s="48"/>
      <c r="M16" s="48"/>
    </row>
    <row r="17" spans="1:13" ht="15">
      <c r="A17" s="48" t="s">
        <v>57</v>
      </c>
      <c r="B17" s="48"/>
      <c r="C17" s="50">
        <f>Gallring!S51</f>
        <v>0</v>
      </c>
      <c r="D17" s="50">
        <f>Gallring!W51</f>
        <v>0</v>
      </c>
      <c r="E17" s="50">
        <f>Gallring!AA51</f>
        <v>0</v>
      </c>
      <c r="F17" s="73">
        <f>SUM(C17:E17)</f>
        <v>0</v>
      </c>
      <c r="G17" s="56"/>
      <c r="H17" s="55"/>
      <c r="I17" s="55"/>
      <c r="J17" s="55"/>
      <c r="K17" s="55"/>
      <c r="L17" s="48"/>
      <c r="M17" s="48"/>
    </row>
    <row r="18" spans="1:6" ht="15">
      <c r="A18" s="48" t="s">
        <v>58</v>
      </c>
      <c r="B18" s="48"/>
      <c r="C18" s="50">
        <f>Gallring!T51</f>
        <v>0</v>
      </c>
      <c r="D18" s="50">
        <f>Gallring!X51</f>
        <v>0</v>
      </c>
      <c r="E18" s="50">
        <f>Gallring!AB51</f>
        <v>0</v>
      </c>
      <c r="F18" s="73">
        <f>SUM(C18:E18)</f>
        <v>0</v>
      </c>
    </row>
    <row r="19" ht="15">
      <c r="F19" s="74"/>
    </row>
    <row r="20" spans="1:6" ht="15">
      <c r="A20" s="48" t="s">
        <v>59</v>
      </c>
      <c r="B20" s="48"/>
      <c r="C20" s="51">
        <f>IF(C16&gt;0,C18/C16,0)</f>
        <v>0</v>
      </c>
      <c r="D20" s="51">
        <f>IF(D16&gt;0,D18/D16,0)</f>
        <v>0</v>
      </c>
      <c r="E20" s="51">
        <f>IF(E16&gt;0,E18/E16,0)</f>
        <v>0</v>
      </c>
      <c r="F20" s="75">
        <f>IF(F16&gt;0,F18/F16,0)</f>
        <v>0</v>
      </c>
    </row>
    <row r="21" spans="1:6" ht="15">
      <c r="A21" s="48" t="s">
        <v>53</v>
      </c>
      <c r="B21" s="48"/>
      <c r="C21" s="50">
        <f>IF(C16&gt;0,Gallring!AI45/Gallring!R45,0)</f>
        <v>0</v>
      </c>
      <c r="D21" s="50">
        <f>IF(D16&gt;0,Gallring!AO45/Gallring!V45,0)</f>
        <v>0</v>
      </c>
      <c r="E21" s="50">
        <f>IF(E16&gt;0,Gallring!AU45/Gallring!Z45,0)</f>
        <v>0</v>
      </c>
      <c r="F21" s="73">
        <f>IF(F16&gt;0,(Gallring!AI45+Gallring!AO45+Gallring!AU45)/(Gallring!R45+Gallring!V45+Gallring!Z45),0)</f>
        <v>0</v>
      </c>
    </row>
    <row r="22" spans="1:6" ht="15">
      <c r="A22" s="48" t="s">
        <v>54</v>
      </c>
      <c r="B22" s="48"/>
      <c r="C22" s="50">
        <f>IF(C16&gt;0,SQRT(Gallring!AH45/Gallring!R45),0)</f>
        <v>0</v>
      </c>
      <c r="D22" s="50">
        <f>IF(D16&gt;0,SQRT(Gallring!AN45/Gallring!V45),0)</f>
        <v>0</v>
      </c>
      <c r="E22" s="50">
        <f>IF(E16&gt;0,SQRT(Gallring!AT45/Gallring!Z45),0)</f>
        <v>0</v>
      </c>
      <c r="F22" s="73">
        <f>IF(F16&gt;0,SQRT((Gallring!AH45+Gallring!AN45+Gallring!AT45)/(Gallring!R45+Gallring!V45+Gallring!Z45)),0)</f>
        <v>0</v>
      </c>
    </row>
    <row r="23" spans="1:6" ht="15">
      <c r="A23" s="48" t="s">
        <v>55</v>
      </c>
      <c r="B23" s="48"/>
      <c r="C23" s="50">
        <f>IF(C16&gt;0,Gallring!AG45/Gallring!AH45,0)</f>
        <v>0</v>
      </c>
      <c r="D23" s="50">
        <f>IF(D16&gt;0,Gallring!AM45/Gallring!AN45,0)</f>
        <v>0</v>
      </c>
      <c r="E23" s="50">
        <f>IF(E16&gt;0,Gallring!AS45/Gallring!AT45,0)</f>
        <v>0</v>
      </c>
      <c r="F23" s="73">
        <f>IF(F16&gt;0,(Gallring!AG45+Gallring!AM45+Gallring!AS45)/(Gallring!AH45+Gallring!AN45+Gallring!AT45),0)</f>
        <v>0</v>
      </c>
    </row>
    <row r="24" ht="15.75">
      <c r="F24" s="77"/>
    </row>
    <row r="25" spans="1:6" ht="15">
      <c r="A25" s="41" t="s">
        <v>62</v>
      </c>
      <c r="B25" s="41"/>
      <c r="C25" s="27">
        <f>IF(C16&gt;0,C17/C7%,0)</f>
        <v>0</v>
      </c>
      <c r="D25" s="27">
        <f>IF(D16&gt;0,D17/D7%,0)</f>
        <v>0</v>
      </c>
      <c r="E25" s="27">
        <f>IF(E16&gt;0,E17/E7%,0)</f>
        <v>0</v>
      </c>
      <c r="F25" s="72">
        <f>IF(F16&gt;0,F17/F7%,0)</f>
        <v>0</v>
      </c>
    </row>
    <row r="26" spans="1:6" ht="15">
      <c r="A26" s="41" t="s">
        <v>63</v>
      </c>
      <c r="B26" s="41"/>
      <c r="C26" s="27">
        <f>IF(C16&gt;0,C18/C8%,0)</f>
        <v>0</v>
      </c>
      <c r="D26" s="27">
        <f>IF(D16&gt;0,D18/D8%,0)</f>
        <v>0</v>
      </c>
      <c r="E26" s="27">
        <f>IF(E16&gt;0,E18/E8%,0)</f>
        <v>0</v>
      </c>
      <c r="F26" s="72">
        <f>IF(F16&gt;0,F18/F8%,0)</f>
        <v>0</v>
      </c>
    </row>
    <row r="27" spans="1:6" ht="15">
      <c r="A27" s="41" t="s">
        <v>64</v>
      </c>
      <c r="B27" s="41"/>
      <c r="C27" s="27">
        <f>IF(C16&gt;0,C16/C6%,0)</f>
        <v>0</v>
      </c>
      <c r="D27" s="27">
        <f>IF(D16&gt;0,D16/D6%,0)</f>
        <v>0</v>
      </c>
      <c r="E27" s="27">
        <f>IF(E16&gt;0,E16/E6%,0)</f>
        <v>0</v>
      </c>
      <c r="F27" s="72">
        <f>IF(F16&gt;0,F16/F6%,0)</f>
        <v>0</v>
      </c>
    </row>
    <row r="28" spans="1:6" ht="15">
      <c r="A28" s="41"/>
      <c r="B28" s="41"/>
      <c r="C28" s="41"/>
      <c r="D28" s="41"/>
      <c r="E28" s="41"/>
      <c r="F28" s="78"/>
    </row>
    <row r="29" spans="1:6" ht="15.75" thickBot="1">
      <c r="A29" s="65" t="s">
        <v>46</v>
      </c>
      <c r="B29" s="65"/>
      <c r="C29" s="66">
        <f>IF(C16&gt;0,C23/C13,0)</f>
        <v>0</v>
      </c>
      <c r="D29" s="66">
        <f>IF(D16&gt;0,D23/D13,0)</f>
        <v>0</v>
      </c>
      <c r="E29" s="66">
        <f>IF(E16&gt;0,E23/E13,0)</f>
        <v>0</v>
      </c>
      <c r="F29" s="79">
        <f>IF(F16&gt;0,F23/F13,0)</f>
        <v>0</v>
      </c>
    </row>
    <row r="30" spans="1:6" ht="15">
      <c r="A30" s="41"/>
      <c r="B30" s="41"/>
      <c r="C30" s="41"/>
      <c r="D30" s="41"/>
      <c r="E30" s="41"/>
      <c r="F30" s="41"/>
    </row>
    <row r="31" spans="1:6" ht="15.75" thickBot="1">
      <c r="A31" s="47" t="s">
        <v>65</v>
      </c>
      <c r="B31" s="48"/>
      <c r="C31" s="30" t="s">
        <v>48</v>
      </c>
      <c r="D31" s="30" t="s">
        <v>49</v>
      </c>
      <c r="E31" s="30" t="s">
        <v>50</v>
      </c>
      <c r="F31" s="30" t="s">
        <v>51</v>
      </c>
    </row>
    <row r="32" spans="1:6" ht="15">
      <c r="A32" s="48" t="s">
        <v>52</v>
      </c>
      <c r="B32" s="48"/>
      <c r="C32" s="57">
        <f>Gallring!D51-Gallring!R51</f>
        <v>0</v>
      </c>
      <c r="D32" s="57">
        <f>Gallring!H51-Gallring!V51</f>
        <v>0</v>
      </c>
      <c r="E32" s="57">
        <f>Gallring!L51-Gallring!Z51</f>
        <v>0</v>
      </c>
      <c r="F32" s="80">
        <f>SUM(C32:E32)</f>
        <v>0</v>
      </c>
    </row>
    <row r="33" spans="1:6" ht="15">
      <c r="A33" s="48" t="s">
        <v>57</v>
      </c>
      <c r="B33" s="48"/>
      <c r="C33" s="50">
        <f>Gallring!E51-Gallring!S51</f>
        <v>0</v>
      </c>
      <c r="D33" s="50">
        <f>Gallring!I51-Gallring!W51</f>
        <v>0</v>
      </c>
      <c r="E33" s="50">
        <f>Gallring!M51-Gallring!AA51</f>
        <v>0</v>
      </c>
      <c r="F33" s="73">
        <f>SUM(C33:E33)</f>
        <v>0</v>
      </c>
    </row>
    <row r="34" spans="1:6" ht="15">
      <c r="A34" s="48" t="s">
        <v>58</v>
      </c>
      <c r="B34" s="48"/>
      <c r="C34" s="50">
        <f>Gallring!F51-Gallring!T51</f>
        <v>0</v>
      </c>
      <c r="D34" s="50">
        <f>Gallring!J51-Gallring!X51</f>
        <v>0</v>
      </c>
      <c r="E34" s="50">
        <f>Gallring!N51-Gallring!AB51</f>
        <v>0</v>
      </c>
      <c r="F34" s="73">
        <f>SUM(C34:E34)</f>
        <v>0</v>
      </c>
    </row>
    <row r="35" ht="15">
      <c r="F35" s="74"/>
    </row>
    <row r="36" spans="1:6" ht="15">
      <c r="A36" s="48" t="s">
        <v>59</v>
      </c>
      <c r="B36" s="48"/>
      <c r="C36" s="51">
        <f>IF(C32&gt;0,C34/C32,0)</f>
        <v>0</v>
      </c>
      <c r="D36" s="51">
        <f>IF(D32&gt;0,D34/D32,0)</f>
        <v>0</v>
      </c>
      <c r="E36" s="51">
        <f>IF(E32&gt;0,E34/E32,0)</f>
        <v>0</v>
      </c>
      <c r="F36" s="75">
        <f>IF(F32&gt;0,F34/F32,0)</f>
        <v>0</v>
      </c>
    </row>
    <row r="37" spans="1:6" ht="15">
      <c r="A37" s="48" t="s">
        <v>53</v>
      </c>
      <c r="B37" s="48"/>
      <c r="C37" s="50">
        <f>IF(C32&gt;0,Gallring!AF45/(Gallring!D45-Gallring!R45),0)</f>
        <v>0</v>
      </c>
      <c r="D37" s="50">
        <f>IF(D32&gt;0,Gallring!AL45/(Gallring!H45-Gallring!V45),0)</f>
        <v>0</v>
      </c>
      <c r="E37" s="50">
        <f>IF(E32&gt;0,Gallring!AR45/(Gallring!L45-Gallring!Z45),0)</f>
        <v>0</v>
      </c>
      <c r="F37" s="73">
        <f>IF(F32&gt;0,(Gallring!AF45+Gallring!AL45+Gallring!AR45)/(Gallring!D45+Gallring!H45+Gallring!L45-Gallring!R45-Gallring!V45-Gallring!Z45),0)</f>
        <v>0</v>
      </c>
    </row>
    <row r="38" spans="1:6" ht="15">
      <c r="A38" s="48" t="s">
        <v>54</v>
      </c>
      <c r="B38" s="48"/>
      <c r="C38" s="50">
        <f>IF(C32&gt;0,SQRT(Gallring!AE45/(Gallring!D45-Gallring!R45)),0)</f>
        <v>0</v>
      </c>
      <c r="D38" s="50">
        <f>IF(D32&gt;0,SQRT(Gallring!AK45/(Gallring!H45-Gallring!V45)),0)</f>
        <v>0</v>
      </c>
      <c r="E38" s="50">
        <f>IF(E32&gt;0,SQRT(Gallring!AQ45/(Gallring!L45-Gallring!Z45)),0)</f>
        <v>0</v>
      </c>
      <c r="F38" s="73">
        <f>IF(F32&gt;0,SQRT((Gallring!AE45+Gallring!AK45+Gallring!AQ45)/(Gallring!D45+Gallring!H45+Gallring!L45-Gallring!R45-Gallring!V45-Gallring!Z45)),0)</f>
        <v>0</v>
      </c>
    </row>
    <row r="39" spans="1:6" ht="15.75" thickBot="1">
      <c r="A39" s="48" t="s">
        <v>55</v>
      </c>
      <c r="B39" s="48"/>
      <c r="C39" s="50">
        <f>IF(C32&gt;0,Gallring!AD45/Gallring!AE45,0)</f>
        <v>0</v>
      </c>
      <c r="D39" s="50">
        <f>IF(D32&gt;0,Gallring!AJ45/Gallring!AK45,0)</f>
        <v>0</v>
      </c>
      <c r="E39" s="50">
        <f>IF(E32&gt;0,Gallring!AP45/Gallring!AQ45,0)</f>
        <v>0</v>
      </c>
      <c r="F39" s="76">
        <f>IF(F32&gt;0,(Gallring!AD45+Gallring!AJ45+Gallring!AP45)/(Gallring!AE45+Gallring!AK45+Gallring!AQ45),0)</f>
        <v>0</v>
      </c>
    </row>
    <row r="40" ht="15.75" thickBot="1"/>
    <row r="41" spans="1:6" ht="15">
      <c r="A41" s="81" t="s">
        <v>68</v>
      </c>
      <c r="B41" s="84"/>
      <c r="C41" s="87"/>
      <c r="E41" s="81" t="s">
        <v>70</v>
      </c>
      <c r="F41" s="87"/>
    </row>
    <row r="42" spans="1:6" ht="15">
      <c r="A42" s="82" t="s">
        <v>69</v>
      </c>
      <c r="B42" s="85"/>
      <c r="C42" s="88"/>
      <c r="E42" s="82" t="s">
        <v>71</v>
      </c>
      <c r="F42" s="88"/>
    </row>
    <row r="43" spans="1:6" ht="15">
      <c r="A43" s="82" t="s">
        <v>67</v>
      </c>
      <c r="B43" s="85"/>
      <c r="C43" s="88"/>
      <c r="E43" s="82" t="s">
        <v>72</v>
      </c>
      <c r="F43" s="88"/>
    </row>
    <row r="44" spans="1:6" ht="15.75" thickBot="1">
      <c r="A44" s="83" t="s">
        <v>66</v>
      </c>
      <c r="B44" s="86"/>
      <c r="C44" s="89" t="s">
        <v>74</v>
      </c>
      <c r="E44" s="83" t="s">
        <v>73</v>
      </c>
      <c r="F44" s="90"/>
    </row>
  </sheetData>
  <sheetProtection sheet="1" objects="1" scenarios="1"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&amp;L&amp;8Fil:&amp;F&amp;C&amp;8&amp;A&amp;R&amp;8&amp;D</oddHeader>
    <oddFooter>&amp;C&amp;8Slöjd Data Kalkylmodeller för skogliga beräkningar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Sven-Allan Törnqvist</dc:creator>
  <cp:keywords/>
  <dc:description/>
  <cp:lastModifiedBy>Helgesboskolan</cp:lastModifiedBy>
  <cp:lastPrinted>2001-12-05T16:49:47Z</cp:lastPrinted>
  <dcterms:created xsi:type="dcterms:W3CDTF">2001-12-03T19:02:08Z</dcterms:created>
  <dcterms:modified xsi:type="dcterms:W3CDTF">2002-04-01T09:22:13Z</dcterms:modified>
  <cp:category/>
  <cp:version/>
  <cp:contentType/>
  <cp:contentStatus/>
</cp:coreProperties>
</file>